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ottIwanowski\Documents\TMG Producer Project\TEB and Website\"/>
    </mc:Choice>
  </mc:AlternateContent>
  <xr:revisionPtr revIDLastSave="0" documentId="8_{BD9D5598-2115-4450-9CCF-4CFB36C6C5D9}" xr6:coauthVersionLast="47" xr6:coauthVersionMax="47" xr10:uidLastSave="{00000000-0000-0000-0000-000000000000}"/>
  <bookViews>
    <workbookView xWindow="-108" yWindow="-108" windowWidth="23256" windowHeight="12576" activeTab="3" xr2:uid="{5112A9C8-6B67-466C-884B-EE4313AFDACA}"/>
  </bookViews>
  <sheets>
    <sheet name="Dashboard" sheetId="2" r:id="rId1"/>
    <sheet name="Assumptions" sheetId="3" r:id="rId2"/>
    <sheet name="Claims Experience" sheetId="4" r:id="rId3"/>
    <sheet name="Rate Build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7" i="2" l="1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F37" i="2"/>
  <c r="F36" i="2"/>
  <c r="C43" i="2"/>
  <c r="C42" i="2"/>
  <c r="C41" i="2"/>
  <c r="C40" i="2"/>
  <c r="C39" i="2"/>
  <c r="C38" i="2"/>
  <c r="C37" i="2"/>
  <c r="C36" i="2"/>
  <c r="L16" i="2"/>
  <c r="H16" i="2"/>
  <c r="D16" i="2"/>
  <c r="J13" i="2"/>
  <c r="F13" i="2"/>
  <c r="B13" i="2"/>
  <c r="J9" i="2"/>
  <c r="F9" i="2"/>
  <c r="B9" i="2"/>
  <c r="C51" i="5"/>
  <c r="C50" i="5"/>
  <c r="C49" i="5"/>
  <c r="C48" i="5"/>
  <c r="C46" i="5"/>
  <c r="C45" i="5"/>
  <c r="C44" i="5"/>
  <c r="C43" i="5"/>
  <c r="C42" i="5"/>
  <c r="C41" i="5"/>
  <c r="C40" i="5"/>
  <c r="C37" i="5"/>
  <c r="C36" i="5"/>
  <c r="C35" i="5"/>
  <c r="C34" i="5"/>
  <c r="C33" i="5"/>
  <c r="C32" i="5"/>
  <c r="C29" i="5"/>
  <c r="C28" i="5"/>
  <c r="C27" i="5"/>
  <c r="C26" i="5"/>
  <c r="C23" i="5"/>
  <c r="C22" i="5"/>
  <c r="C21" i="5"/>
  <c r="C20" i="5"/>
  <c r="C17" i="5"/>
  <c r="C16" i="5"/>
  <c r="C15" i="5"/>
  <c r="C14" i="5"/>
  <c r="C13" i="5"/>
  <c r="C12" i="5"/>
  <c r="C11" i="5"/>
  <c r="C10" i="5"/>
  <c r="C9" i="5"/>
  <c r="C8" i="5"/>
  <c r="E37" i="4"/>
  <c r="F35" i="4"/>
  <c r="E35" i="4"/>
  <c r="G34" i="4"/>
  <c r="F34" i="4"/>
  <c r="G33" i="4"/>
  <c r="F33" i="4"/>
  <c r="G32" i="4"/>
  <c r="F32" i="4"/>
  <c r="G31" i="4"/>
  <c r="F31" i="4"/>
  <c r="G30" i="4"/>
  <c r="F30" i="4"/>
  <c r="G29" i="4"/>
  <c r="F29" i="4"/>
  <c r="D25" i="4"/>
  <c r="D24" i="4"/>
  <c r="D23" i="4"/>
  <c r="H21" i="4"/>
  <c r="G21" i="4"/>
  <c r="F21" i="4"/>
  <c r="E21" i="4"/>
  <c r="D21" i="4"/>
  <c r="H20" i="4"/>
  <c r="H19" i="4"/>
  <c r="H18" i="4"/>
  <c r="H17" i="4"/>
  <c r="H16" i="4"/>
  <c r="H15" i="4"/>
  <c r="H14" i="4"/>
  <c r="H13" i="4"/>
  <c r="H12" i="4"/>
  <c r="H11" i="4"/>
  <c r="H10" i="4"/>
  <c r="H9" i="4"/>
  <c r="C22" i="3"/>
  <c r="C12" i="3"/>
</calcChain>
</file>

<file path=xl/sharedStrings.xml><?xml version="1.0" encoding="utf-8"?>
<sst xmlns="http://schemas.openxmlformats.org/spreadsheetml/2006/main" count="168" uniqueCount="143">
  <si>
    <t>THE EXPLAINABLE BROKER</t>
  </si>
  <si>
    <t>SELF-FUNDED RATING DASHBOARD</t>
  </si>
  <si>
    <t>Self-Funded (ASO) Rating Model · Illustrative sample · General information, not insurance, legal, or tax advice  |  Protecting what's yours since 1915</t>
  </si>
  <si>
    <t>ASSUMPTIONS</t>
  </si>
  <si>
    <t>Model Inputs &amp; Rating Assumptions</t>
  </si>
  <si>
    <t>CLAIMS EXPERIENCE</t>
  </si>
  <si>
    <t>Monthly Paid Claims &amp; Large Claim Detail</t>
  </si>
  <si>
    <t>RATE BUILD</t>
  </si>
  <si>
    <t>Claim Pick, Stop-Loss &amp; Fixed Cost Build-Up</t>
  </si>
  <si>
    <t>GROUP INFORMATION</t>
  </si>
  <si>
    <t>Group Name</t>
  </si>
  <si>
    <t>Desert Ridge Manufacturing, Inc.</t>
  </si>
  <si>
    <t>Illustrative group — dummy data</t>
  </si>
  <si>
    <t>Effective Date</t>
  </si>
  <si>
    <t>Covered Employees</t>
  </si>
  <si>
    <t>300-life group</t>
  </si>
  <si>
    <t>Covered Members</t>
  </si>
  <si>
    <t>Average Family Size</t>
  </si>
  <si>
    <t>= Members / Employees</t>
  </si>
  <si>
    <t>EXPERIENCE PERIOD &amp; PROJECTION</t>
  </si>
  <si>
    <t>Months of Experience Available</t>
  </si>
  <si>
    <t>Claims Basis</t>
  </si>
  <si>
    <t>Paid</t>
  </si>
  <si>
    <t>Paid or Incurred</t>
  </si>
  <si>
    <t>Experience Period End Date</t>
  </si>
  <si>
    <t>Annual Medical Trend</t>
  </si>
  <si>
    <t>Key assumption — drives projection</t>
  </si>
  <si>
    <t>Paid → Incurred Completion Factor</t>
  </si>
  <si>
    <t>1.000 if basis is Incurred</t>
  </si>
  <si>
    <t>Plan / Benefit Adjustment Factor</t>
  </si>
  <si>
    <t>Trend Months (exp. midpoint → proj. midpoint)</t>
  </si>
  <si>
    <t>Trend Factor</t>
  </si>
  <si>
    <t>= (1 + trend) ^ (months / 12)</t>
  </si>
  <si>
    <t>STOP-LOSS (SPECIFIC + AGGREGATE)</t>
  </si>
  <si>
    <t>Specific Deductible (Pooling Point)</t>
  </si>
  <si>
    <t>Claims above this are pooled out of the pick</t>
  </si>
  <si>
    <t>Specific Stop-Loss Premium PEPM</t>
  </si>
  <si>
    <t>Fixed cost — see Rate Build §4</t>
  </si>
  <si>
    <t>Aggregate Attachment Factor (% of expected)</t>
  </si>
  <si>
    <t>Maximum claims liability corridor</t>
  </si>
  <si>
    <t>Aggregate Stop-Loss Premium PEPM</t>
  </si>
  <si>
    <t>FIXED COSTS</t>
  </si>
  <si>
    <t>ASO / TPA Administration PEPM</t>
  </si>
  <si>
    <t>Other Fixed Fees PEPM (network, care mgmt)</t>
  </si>
  <si>
    <t>Broker Commission PEPM</t>
  </si>
  <si>
    <t>MANUAL RATE &amp; CREDIBILITY</t>
  </si>
  <si>
    <t>Manual Claims PEPM (book, below specific)</t>
  </si>
  <si>
    <t>Key assumption — blend partner</t>
  </si>
  <si>
    <t>Area / Demographic Adjustment Factor</t>
  </si>
  <si>
    <t>Member Months for Full Credibility</t>
  </si>
  <si>
    <t>MONTHLY PAID CLAIMS EXPERIENCE</t>
  </si>
  <si>
    <t>Mo #</t>
  </si>
  <si>
    <t>Month</t>
  </si>
  <si>
    <t>Employees</t>
  </si>
  <si>
    <t>Members</t>
  </si>
  <si>
    <t>Paid Medical</t>
  </si>
  <si>
    <t>Paid Rx</t>
  </si>
  <si>
    <t>Total Paid</t>
  </si>
  <si>
    <t>TOTAL</t>
  </si>
  <si>
    <t>Employee Months (Σ Employees)</t>
  </si>
  <si>
    <t>Member Months (Σ Members)</t>
  </si>
  <si>
    <t>Total Paid Claims</t>
  </si>
  <si>
    <t>LARGE CLAIM DETAIL (POOLING POINT = SPECIFIC DEDUCTIBLE)</t>
  </si>
  <si>
    <t>Claimant ID</t>
  </si>
  <si>
    <t>Condition</t>
  </si>
  <si>
    <t>Status</t>
  </si>
  <si>
    <t>Amount Over Specific</t>
  </si>
  <si>
    <t>% Pooled</t>
  </si>
  <si>
    <t>C-1041</t>
  </si>
  <si>
    <t>Oncology — chemotherapy</t>
  </si>
  <si>
    <t>Active</t>
  </si>
  <si>
    <t>C-2287</t>
  </si>
  <si>
    <t>Cardiac — CABG</t>
  </si>
  <si>
    <t>Terminated</t>
  </si>
  <si>
    <t>C-3390</t>
  </si>
  <si>
    <t>Premature birth — NICU</t>
  </si>
  <si>
    <t>C-4415</t>
  </si>
  <si>
    <t>ESRD — dialysis</t>
  </si>
  <si>
    <t>C-5128</t>
  </si>
  <si>
    <t>Musculoskeletal — spinal fusion</t>
  </si>
  <si>
    <t>C-6602</t>
  </si>
  <si>
    <t>Transplant workup</t>
  </si>
  <si>
    <t>Total Pooled (excess above specific)</t>
  </si>
  <si>
    <t>1.  EXPERIENCE CLAIMS  —  CLAIM PICK</t>
  </si>
  <si>
    <t>Total Paid Claims (experience period)</t>
  </si>
  <si>
    <t>Claims Experience — monthly table total</t>
  </si>
  <si>
    <t>Less: Pooled Claims (excess over specific)</t>
  </si>
  <si>
    <t>Σ MAX(0, paid − specific deductible)</t>
  </si>
  <si>
    <t>Net Claims Below Specific</t>
  </si>
  <si>
    <t>Employee Months</t>
  </si>
  <si>
    <t>Net Paid Claims PEPM</t>
  </si>
  <si>
    <t>×  Paid → Incurred Completion Factor</t>
  </si>
  <si>
    <t>Incurred Claims PEPM</t>
  </si>
  <si>
    <t>×  Trend Factor</t>
  </si>
  <si>
    <t>Assumptions — (1+trend)^(months/12)</t>
  </si>
  <si>
    <t>×  Plan / Benefit Adjustment Factor</t>
  </si>
  <si>
    <t>(A)  EXPERIENCE CLAIMS PEPM</t>
  </si>
  <si>
    <t>2.  MANUAL CLAIMS</t>
  </si>
  <si>
    <t>×  Area / Demographic Adjustment Factor</t>
  </si>
  <si>
    <t>(B)  MANUAL CLAIMS PEPM</t>
  </si>
  <si>
    <t>3.  CREDIBILITY BLEND</t>
  </si>
  <si>
    <t>Actual Member Months</t>
  </si>
  <si>
    <t>Credibility Factor  Z</t>
  </si>
  <si>
    <t>Z = MIN(1, √(actual MM / full-credibility MM))</t>
  </si>
  <si>
    <t>(C)  BLENDED CLAIMS PEPM  —  CLAIM PICK</t>
  </si>
  <si>
    <t>Z · (A) + (1 − Z) · (B)</t>
  </si>
  <si>
    <t>4.  STOP-LOSS &amp; FIXED COSTS</t>
  </si>
  <si>
    <t>Specific coverage reflected in pick via pooling; premium sits here</t>
  </si>
  <si>
    <t>(D)  TOTAL FIXED COSTS PEPM</t>
  </si>
  <si>
    <t>5.  COST BUILD-UP  —  SELF-FUNDED (ASO) RESULT</t>
  </si>
  <si>
    <t>Expected Claims PEPM (claim pick)</t>
  </si>
  <si>
    <t>×  Aggregate Attachment Factor</t>
  </si>
  <si>
    <t>Maximum Claims Liability PEPM</t>
  </si>
  <si>
    <t>Point at which aggregate stop-loss attaches</t>
  </si>
  <si>
    <t>Total Fixed Costs PEPM</t>
  </si>
  <si>
    <t>EXPECTED COST PEPM</t>
  </si>
  <si>
    <t>Expected claims + fixed costs</t>
  </si>
  <si>
    <t>MAXIMUM (BILLED) COST PEPM</t>
  </si>
  <si>
    <t>Worst-case funding ceiling — max claims liability + fixed</t>
  </si>
  <si>
    <t>Risk Corridor PEPM (Maximum − Expected)</t>
  </si>
  <si>
    <t>Employer exposure above expected, capped by aggregate</t>
  </si>
  <si>
    <t>Projected Annual Expected Cost</t>
  </si>
  <si>
    <t>Projected Annual Maximum Cost</t>
  </si>
  <si>
    <t>Expected Loss Ratio (Expected Claims ÷ Billed)</t>
  </si>
  <si>
    <t>RISK CORRIDOR PEPM</t>
  </si>
  <si>
    <t>EXPECTED CLAIMS (CLAIM PICK) PEPM</t>
  </si>
  <si>
    <t>TOTAL FIXED COSTS PEPM</t>
  </si>
  <si>
    <t>CREDIBILITY FACTOR  Z</t>
  </si>
  <si>
    <t>Expected Loss Ratio</t>
  </si>
  <si>
    <t>CHART DATA (linked — do not delete)</t>
  </si>
  <si>
    <t>Billed Rate Component</t>
  </si>
  <si>
    <t>PEPM</t>
  </si>
  <si>
    <t>Expected Claims (Pick)</t>
  </si>
  <si>
    <t>Aggregate Risk Buffer</t>
  </si>
  <si>
    <t>Specific Stop-Loss</t>
  </si>
  <si>
    <t>Aggregate Stop-Loss</t>
  </si>
  <si>
    <t>ASO / TPA Admin</t>
  </si>
  <si>
    <t>Other Fixed Fees</t>
  </si>
  <si>
    <t>Broker Commission</t>
  </si>
  <si>
    <t>Tie-out to Maximum (Billed) PEPM</t>
  </si>
  <si>
    <t>Funding Level</t>
  </si>
  <si>
    <t>Expected Cost</t>
  </si>
  <si>
    <t>Maximum (Billed)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</si>
</sst>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mm/dd/yyyy"/>
    <numFmt numFmtId="165" formatCode="0.000"/>
    <numFmt numFmtId="166" formatCode="0.0%"/>
    <numFmt numFmtId="167" formatCode="&quot;$&quot;#,##0"/>
    <numFmt numFmtId="168" formatCode="&quot;$&quot;#,##0.00"/>
    <numFmt numFmtId="169" formatCode="mmm\ yyyy"/>
    <numFmt numFmtId="170" formatCode="&quot;$&quot;#,##0;\(&quot;$&quot;#,##0\);\-"/>
    <numFmt numFmtId="171" formatCode="&quot;$&quot;#,##0.00;\(&quot;$&quot;#,##0.00\);\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Calibri"/>
    </font>
    <font>
      <b/>
      <sz val="9"/>
      <color rgb="FF94E2D5"/>
      <name val="Calibri"/>
    </font>
    <font>
      <b/>
      <sz val="18"/>
      <color rgb="FFFFFFFF"/>
      <name val="Calibri"/>
    </font>
    <font>
      <i/>
      <sz val="10"/>
      <color rgb="FFC9CAD4"/>
      <name val="Calibri"/>
    </font>
    <font>
      <b/>
      <sz val="11"/>
      <color rgb="FFFFFFFF"/>
      <name val="Calibri"/>
    </font>
    <font>
      <sz val="11"/>
      <color rgb="FF000000"/>
      <name val="Calibri"/>
    </font>
    <font>
      <i/>
      <sz val="11"/>
      <color rgb="FF63666F"/>
      <name val="Calibri"/>
    </font>
    <font>
      <sz val="11"/>
      <color rgb="FF0000FF"/>
      <name val="Calibri"/>
    </font>
    <font>
      <b/>
      <sz val="11"/>
      <color rgb="FF131720"/>
      <name val="Calibri"/>
    </font>
    <font>
      <b/>
      <sz val="11"/>
      <color rgb="FF865999"/>
      <name val="Calibri"/>
    </font>
    <font>
      <b/>
      <sz val="11"/>
      <color rgb="FF000000"/>
      <name val="Calibri"/>
    </font>
    <font>
      <i/>
      <sz val="11"/>
      <color rgb="FF000000"/>
      <name val="Calibri"/>
    </font>
    <font>
      <b/>
      <sz val="13"/>
      <color rgb="FF131720"/>
      <name val="Calibri"/>
    </font>
    <font>
      <b/>
      <sz val="9"/>
      <color rgb="FFFFFFFF"/>
      <name val="Calibri"/>
    </font>
    <font>
      <b/>
      <sz val="22"/>
      <color rgb="FF131720"/>
      <name val="Calibri"/>
    </font>
    <font>
      <b/>
      <sz val="18"/>
      <color rgb="FF131720"/>
      <name val="Calibri"/>
    </font>
    <font>
      <b/>
      <sz val="18"/>
      <color rgb="FF865999"/>
      <name val="Calibri"/>
    </font>
    <font>
      <b/>
      <sz val="10"/>
      <color rgb="FF131720"/>
      <name val="Calibri"/>
    </font>
    <font>
      <b/>
      <sz val="9"/>
      <color rgb="FF63666F"/>
      <name val="Calibri"/>
    </font>
    <font>
      <sz val="9"/>
      <color rgb="FF63666F"/>
      <name val="Calibri"/>
    </font>
    <font>
      <b/>
      <sz val="9"/>
      <color rgb="FF13172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94E2D5"/>
        <bgColor indexed="64"/>
      </patternFill>
    </fill>
    <fill>
      <patternFill patternType="solid">
        <fgColor rgb="FF131720"/>
        <bgColor indexed="64"/>
      </patternFill>
    </fill>
    <fill>
      <patternFill patternType="solid">
        <fgColor rgb="FF131720"/>
        <bgColor indexed="64"/>
      </patternFill>
    </fill>
    <fill>
      <patternFill patternType="solid">
        <fgColor rgb="FFEAF7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0CC"/>
        <bgColor indexed="64"/>
      </patternFill>
    </fill>
    <fill>
      <patternFill patternType="solid">
        <fgColor rgb="FFF4F7F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94E2D5"/>
      </bottom>
      <diagonal/>
    </border>
    <border>
      <left style="thin">
        <color rgb="FF94E2D5"/>
      </left>
      <right style="thin">
        <color rgb="FF94E2D5"/>
      </right>
      <top style="thin">
        <color rgb="FF94E2D5"/>
      </top>
      <bottom style="thin">
        <color rgb="FF94E2D5"/>
      </bottom>
      <diagonal/>
    </border>
    <border>
      <left/>
      <right/>
      <top/>
      <bottom style="medium">
        <color rgb="FF94E2D5"/>
      </bottom>
      <diagonal/>
    </border>
    <border>
      <left/>
      <right/>
      <top style="medium">
        <color rgb="FF865999"/>
      </top>
      <bottom/>
      <diagonal/>
    </border>
    <border>
      <left/>
      <right/>
      <top style="thin">
        <color rgb="FFC9CAD4"/>
      </top>
      <bottom/>
      <diagonal/>
    </border>
    <border>
      <left/>
      <right/>
      <top style="medium">
        <color rgb="FF131720"/>
      </top>
      <bottom/>
      <diagonal/>
    </border>
    <border>
      <left style="medium">
        <color rgb="FF131720"/>
      </left>
      <right/>
      <top style="medium">
        <color rgb="FF131720"/>
      </top>
      <bottom style="medium">
        <color rgb="FF131720"/>
      </bottom>
      <diagonal/>
    </border>
    <border>
      <left/>
      <right style="medium">
        <color rgb="FF131720"/>
      </right>
      <top style="medium">
        <color rgb="FF131720"/>
      </top>
      <bottom style="medium">
        <color rgb="FF131720"/>
      </bottom>
      <diagonal/>
    </border>
    <border>
      <left/>
      <right/>
      <top/>
      <bottom style="medium">
        <color rgb="FF131720"/>
      </bottom>
      <diagonal/>
    </border>
    <border>
      <left style="medium">
        <color rgb="FF131720"/>
      </left>
      <right/>
      <top style="medium">
        <color rgb="FF131720"/>
      </top>
      <bottom/>
      <diagonal/>
    </border>
    <border>
      <left style="medium">
        <color rgb="FF131720"/>
      </left>
      <right/>
      <top/>
      <bottom style="medium">
        <color rgb="FF131720"/>
      </bottom>
      <diagonal/>
    </border>
    <border>
      <left/>
      <right style="medium">
        <color rgb="FF131720"/>
      </right>
      <top style="medium">
        <color rgb="FF131720"/>
      </top>
      <bottom/>
      <diagonal/>
    </border>
    <border>
      <left/>
      <right style="medium">
        <color rgb="FF131720"/>
      </right>
      <top/>
      <bottom style="medium">
        <color rgb="FF131720"/>
      </bottom>
      <diagonal/>
    </border>
    <border>
      <left/>
      <right/>
      <top/>
      <bottom style="thin">
        <color rgb="FFC9CAD4"/>
      </bottom>
      <diagonal/>
    </border>
    <border>
      <left style="thin">
        <color rgb="FFC9CAD4"/>
      </left>
      <right/>
      <top style="thin">
        <color rgb="FFC9CAD4"/>
      </top>
      <bottom/>
      <diagonal/>
    </border>
    <border>
      <left style="thin">
        <color rgb="FFC9CAD4"/>
      </left>
      <right/>
      <top/>
      <bottom style="thin">
        <color rgb="FFC9CAD4"/>
      </bottom>
      <diagonal/>
    </border>
    <border>
      <left/>
      <right style="thin">
        <color rgb="FFC9CAD4"/>
      </right>
      <top style="thin">
        <color rgb="FFC9CAD4"/>
      </top>
      <bottom/>
      <diagonal/>
    </border>
    <border>
      <left/>
      <right style="thin">
        <color rgb="FFC9CAD4"/>
      </right>
      <top/>
      <bottom style="thin">
        <color rgb="FFC9CAD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5" fillId="4" borderId="0" xfId="0" applyFont="1" applyFill="1"/>
    <xf numFmtId="0" fontId="1" fillId="4" borderId="0" xfId="0" applyFont="1" applyFill="1"/>
    <xf numFmtId="0" fontId="1" fillId="0" borderId="0" xfId="0" applyFont="1"/>
    <xf numFmtId="0" fontId="7" fillId="0" borderId="0" xfId="0" applyFont="1"/>
    <xf numFmtId="0" fontId="7" fillId="0" borderId="0" xfId="0" quotePrefix="1" applyFont="1"/>
    <xf numFmtId="0" fontId="8" fillId="0" borderId="0" xfId="0" applyFont="1"/>
    <xf numFmtId="3" fontId="8" fillId="0" borderId="0" xfId="0" applyNumberFormat="1" applyFont="1"/>
    <xf numFmtId="0" fontId="8" fillId="5" borderId="2" xfId="0" applyFont="1" applyFill="1" applyBorder="1" applyAlignment="1">
      <alignment horizontal="right"/>
    </xf>
    <xf numFmtId="164" fontId="8" fillId="5" borderId="2" xfId="0" applyNumberFormat="1" applyFont="1" applyFill="1" applyBorder="1" applyAlignment="1">
      <alignment horizontal="right"/>
    </xf>
    <xf numFmtId="3" fontId="8" fillId="5" borderId="2" xfId="0" applyNumberFormat="1" applyFont="1" applyFill="1" applyBorder="1" applyAlignment="1">
      <alignment horizontal="right"/>
    </xf>
    <xf numFmtId="165" fontId="8" fillId="5" borderId="2" xfId="0" applyNumberFormat="1" applyFont="1" applyFill="1" applyBorder="1" applyAlignment="1">
      <alignment horizontal="right"/>
    </xf>
    <xf numFmtId="168" fontId="8" fillId="5" borderId="2" xfId="0" applyNumberFormat="1" applyFont="1" applyFill="1" applyBorder="1" applyAlignment="1">
      <alignment horizontal="right"/>
    </xf>
    <xf numFmtId="165" fontId="6" fillId="6" borderId="2" xfId="0" applyNumberFormat="1" applyFont="1" applyFill="1" applyBorder="1" applyAlignment="1">
      <alignment horizontal="right"/>
    </xf>
    <xf numFmtId="166" fontId="8" fillId="7" borderId="2" xfId="0" applyNumberFormat="1" applyFont="1" applyFill="1" applyBorder="1" applyAlignment="1">
      <alignment horizontal="right"/>
    </xf>
    <xf numFmtId="167" fontId="8" fillId="7" borderId="2" xfId="0" applyNumberFormat="1" applyFont="1" applyFill="1" applyBorder="1" applyAlignment="1">
      <alignment horizontal="right"/>
    </xf>
    <xf numFmtId="168" fontId="8" fillId="7" borderId="2" xfId="0" applyNumberFormat="1" applyFont="1" applyFill="1" applyBorder="1" applyAlignment="1">
      <alignment horizontal="right"/>
    </xf>
    <xf numFmtId="0" fontId="5" fillId="3" borderId="3" xfId="0" applyFont="1" applyFill="1" applyBorder="1" applyAlignment="1">
      <alignment horizontal="center" wrapText="1"/>
    </xf>
    <xf numFmtId="170" fontId="8" fillId="0" borderId="0" xfId="0" applyNumberFormat="1" applyFont="1"/>
    <xf numFmtId="170" fontId="6" fillId="0" borderId="0" xfId="0" applyNumberFormat="1" applyFont="1"/>
    <xf numFmtId="3" fontId="8" fillId="0" borderId="0" xfId="0" applyNumberFormat="1" applyFont="1" applyAlignment="1">
      <alignment horizontal="center"/>
    </xf>
    <xf numFmtId="169" fontId="8" fillId="0" borderId="0" xfId="0" applyNumberFormat="1" applyFont="1" applyAlignment="1">
      <alignment horizontal="center"/>
    </xf>
    <xf numFmtId="3" fontId="8" fillId="8" borderId="0" xfId="0" applyNumberFormat="1" applyFont="1" applyFill="1" applyAlignment="1">
      <alignment horizontal="center"/>
    </xf>
    <xf numFmtId="169" fontId="8" fillId="8" borderId="0" xfId="0" applyNumberFormat="1" applyFont="1" applyFill="1" applyAlignment="1">
      <alignment horizontal="center"/>
    </xf>
    <xf numFmtId="3" fontId="8" fillId="8" borderId="0" xfId="0" applyNumberFormat="1" applyFont="1" applyFill="1"/>
    <xf numFmtId="170" fontId="8" fillId="8" borderId="0" xfId="0" applyNumberFormat="1" applyFont="1" applyFill="1"/>
    <xf numFmtId="170" fontId="6" fillId="8" borderId="0" xfId="0" applyNumberFormat="1" applyFont="1" applyFill="1"/>
    <xf numFmtId="0" fontId="9" fillId="0" borderId="0" xfId="0" applyFont="1"/>
    <xf numFmtId="3" fontId="9" fillId="0" borderId="0" xfId="0" applyNumberFormat="1" applyFont="1"/>
    <xf numFmtId="0" fontId="9" fillId="0" borderId="4" xfId="0" applyFont="1" applyBorder="1"/>
    <xf numFmtId="3" fontId="9" fillId="0" borderId="4" xfId="0" applyNumberFormat="1" applyFont="1" applyBorder="1"/>
    <xf numFmtId="170" fontId="9" fillId="0" borderId="4" xfId="0" applyNumberFormat="1" applyFont="1" applyBorder="1"/>
    <xf numFmtId="167" fontId="9" fillId="0" borderId="0" xfId="0" applyNumberFormat="1" applyFont="1"/>
    <xf numFmtId="166" fontId="6" fillId="0" borderId="0" xfId="0" applyNumberFormat="1" applyFont="1"/>
    <xf numFmtId="0" fontId="8" fillId="0" borderId="0" xfId="0" applyFont="1" applyAlignment="1">
      <alignment horizontal="center"/>
    </xf>
    <xf numFmtId="0" fontId="8" fillId="8" borderId="0" xfId="0" applyFont="1" applyFill="1" applyAlignment="1">
      <alignment horizontal="center"/>
    </xf>
    <xf numFmtId="0" fontId="8" fillId="8" borderId="0" xfId="0" applyFont="1" applyFill="1"/>
    <xf numFmtId="166" fontId="6" fillId="8" borderId="0" xfId="0" applyNumberFormat="1" applyFont="1" applyFill="1"/>
    <xf numFmtId="0" fontId="10" fillId="0" borderId="0" xfId="0" applyFont="1"/>
    <xf numFmtId="167" fontId="10" fillId="0" borderId="0" xfId="0" applyNumberFormat="1" applyFont="1"/>
    <xf numFmtId="0" fontId="11" fillId="4" borderId="0" xfId="0" applyFont="1" applyFill="1"/>
    <xf numFmtId="0" fontId="6" fillId="0" borderId="0" xfId="0" applyFont="1"/>
    <xf numFmtId="0" fontId="12" fillId="0" borderId="0" xfId="0" applyFont="1"/>
    <xf numFmtId="0" fontId="6" fillId="4" borderId="0" xfId="0" applyFont="1" applyFill="1"/>
    <xf numFmtId="170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71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4" borderId="0" xfId="0" applyFont="1" applyFill="1" applyAlignment="1">
      <alignment horizontal="right"/>
    </xf>
    <xf numFmtId="166" fontId="6" fillId="0" borderId="0" xfId="0" applyNumberFormat="1" applyFont="1" applyAlignment="1">
      <alignment horizontal="right"/>
    </xf>
    <xf numFmtId="171" fontId="9" fillId="0" borderId="4" xfId="0" applyNumberFormat="1" applyFont="1" applyBorder="1" applyAlignment="1">
      <alignment horizontal="right"/>
    </xf>
    <xf numFmtId="0" fontId="11" fillId="0" borderId="5" xfId="0" applyFont="1" applyBorder="1"/>
    <xf numFmtId="170" fontId="11" fillId="0" borderId="5" xfId="0" applyNumberFormat="1" applyFont="1" applyBorder="1" applyAlignment="1">
      <alignment horizontal="right"/>
    </xf>
    <xf numFmtId="171" fontId="11" fillId="0" borderId="5" xfId="0" applyNumberFormat="1" applyFont="1" applyBorder="1" applyAlignment="1">
      <alignment horizontal="right"/>
    </xf>
    <xf numFmtId="0" fontId="9" fillId="5" borderId="4" xfId="0" applyFont="1" applyFill="1" applyBorder="1"/>
    <xf numFmtId="171" fontId="9" fillId="5" borderId="4" xfId="0" applyNumberFormat="1" applyFont="1" applyFill="1" applyBorder="1" applyAlignment="1">
      <alignment horizontal="right"/>
    </xf>
    <xf numFmtId="0" fontId="13" fillId="7" borderId="7" xfId="0" applyFont="1" applyFill="1" applyBorder="1"/>
    <xf numFmtId="171" fontId="13" fillId="7" borderId="8" xfId="0" applyNumberFormat="1" applyFont="1" applyFill="1" applyBorder="1" applyAlignment="1">
      <alignment horizontal="right"/>
    </xf>
    <xf numFmtId="171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70" fontId="9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14" fillId="3" borderId="0" xfId="0" applyFont="1" applyFill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/>
    </xf>
    <xf numFmtId="0" fontId="16" fillId="8" borderId="14" xfId="0" applyFont="1" applyFill="1" applyBorder="1" applyAlignment="1">
      <alignment horizontal="center" vertical="center"/>
    </xf>
    <xf numFmtId="0" fontId="16" fillId="8" borderId="16" xfId="0" applyFont="1" applyFill="1" applyBorder="1" applyAlignment="1">
      <alignment horizontal="center" vertical="center"/>
    </xf>
    <xf numFmtId="0" fontId="16" fillId="8" borderId="17" xfId="0" applyFont="1" applyFill="1" applyBorder="1" applyAlignment="1">
      <alignment horizontal="center" vertical="center"/>
    </xf>
    <xf numFmtId="0" fontId="16" fillId="8" borderId="18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7" fillId="8" borderId="14" xfId="0" applyFont="1" applyFill="1" applyBorder="1" applyAlignment="1">
      <alignment horizontal="center" vertical="center"/>
    </xf>
    <xf numFmtId="0" fontId="17" fillId="8" borderId="16" xfId="0" applyFont="1" applyFill="1" applyBorder="1" applyAlignment="1">
      <alignment horizontal="center" vertical="center"/>
    </xf>
    <xf numFmtId="0" fontId="17" fillId="8" borderId="17" xfId="0" applyFont="1" applyFill="1" applyBorder="1" applyAlignment="1">
      <alignment horizontal="center" vertical="center"/>
    </xf>
    <xf numFmtId="0" fontId="17" fillId="8" borderId="18" xfId="0" applyFont="1" applyFill="1" applyBorder="1" applyAlignment="1">
      <alignment horizontal="center" vertical="center"/>
    </xf>
    <xf numFmtId="168" fontId="15" fillId="7" borderId="10" xfId="0" applyNumberFormat="1" applyFont="1" applyFill="1" applyBorder="1" applyAlignment="1">
      <alignment horizontal="center" vertical="center"/>
    </xf>
    <xf numFmtId="168" fontId="16" fillId="8" borderId="15" xfId="0" applyNumberFormat="1" applyFont="1" applyFill="1" applyBorder="1" applyAlignment="1">
      <alignment horizontal="center" vertical="center"/>
    </xf>
    <xf numFmtId="168" fontId="17" fillId="8" borderId="15" xfId="0" applyNumberFormat="1" applyFont="1" applyFill="1" applyBorder="1" applyAlignment="1">
      <alignment horizontal="center" vertical="center"/>
    </xf>
    <xf numFmtId="166" fontId="16" fillId="8" borderId="15" xfId="0" applyNumberFormat="1" applyFont="1" applyFill="1" applyBorder="1" applyAlignment="1">
      <alignment horizontal="center" vertical="center"/>
    </xf>
    <xf numFmtId="0" fontId="18" fillId="5" borderId="0" xfId="0" applyFont="1" applyFill="1"/>
    <xf numFmtId="167" fontId="18" fillId="5" borderId="0" xfId="0" applyNumberFormat="1" applyFont="1" applyFill="1" applyAlignment="1">
      <alignment horizontal="left"/>
    </xf>
    <xf numFmtId="166" fontId="18" fillId="5" borderId="0" xfId="0" applyNumberFormat="1" applyFont="1" applyFill="1" applyAlignment="1">
      <alignment horizontal="left"/>
    </xf>
    <xf numFmtId="0" fontId="19" fillId="4" borderId="0" xfId="0" applyFont="1" applyFill="1"/>
    <xf numFmtId="0" fontId="20" fillId="0" borderId="0" xfId="0" applyFont="1"/>
    <xf numFmtId="0" fontId="20" fillId="4" borderId="0" xfId="0" applyFont="1" applyFill="1"/>
    <xf numFmtId="0" fontId="21" fillId="0" borderId="1" xfId="0" applyFont="1" applyBorder="1"/>
    <xf numFmtId="168" fontId="20" fillId="0" borderId="0" xfId="0" applyNumberFormat="1" applyFont="1"/>
    <xf numFmtId="169" fontId="20" fillId="0" borderId="0" xfId="0" applyNumberFormat="1" applyFont="1"/>
    <xf numFmtId="167" fontId="2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13172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Billed Rate Composition (PEPM)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13172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Dashboard!$C$35</c:f>
              <c:strCache>
                <c:ptCount val="1"/>
                <c:pt idx="0">
                  <c:v>PEPM</c:v>
                </c:pt>
              </c:strCache>
            </c:strRef>
          </c:tx>
          <c:dPt>
            <c:idx val="0"/>
            <c:bubble3D val="0"/>
            <c:spPr>
              <a:solidFill>
                <a:srgbClr val="13172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6AD-44A6-9D7B-D32F7C9D5CCF}"/>
              </c:ext>
            </c:extLst>
          </c:dPt>
          <c:dPt>
            <c:idx val="1"/>
            <c:bubble3D val="0"/>
            <c:spPr>
              <a:solidFill>
                <a:srgbClr val="056D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6AD-44A6-9D7B-D32F7C9D5CCF}"/>
              </c:ext>
            </c:extLst>
          </c:dPt>
          <c:dPt>
            <c:idx val="2"/>
            <c:bubble3D val="0"/>
            <c:spPr>
              <a:solidFill>
                <a:srgbClr val="86599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6AD-44A6-9D7B-D32F7C9D5CCF}"/>
              </c:ext>
            </c:extLst>
          </c:dPt>
          <c:dPt>
            <c:idx val="3"/>
            <c:bubble3D val="0"/>
            <c:spPr>
              <a:solidFill>
                <a:srgbClr val="94E2D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6AD-44A6-9D7B-D32F7C9D5CCF}"/>
              </c:ext>
            </c:extLst>
          </c:dPt>
          <c:dPt>
            <c:idx val="4"/>
            <c:bubble3D val="0"/>
            <c:spPr>
              <a:solidFill>
                <a:srgbClr val="13172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6AD-44A6-9D7B-D32F7C9D5CCF}"/>
              </c:ext>
            </c:extLst>
          </c:dPt>
          <c:dPt>
            <c:idx val="5"/>
            <c:bubble3D val="0"/>
            <c:spPr>
              <a:solidFill>
                <a:srgbClr val="63666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6AD-44A6-9D7B-D32F7C9D5CCF}"/>
              </c:ext>
            </c:extLst>
          </c:dPt>
          <c:dPt>
            <c:idx val="6"/>
            <c:bubble3D val="0"/>
            <c:spPr>
              <a:solidFill>
                <a:srgbClr val="C9CAD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6AD-44A6-9D7B-D32F7C9D5CCF}"/>
              </c:ext>
            </c:extLst>
          </c:dPt>
          <c:cat>
            <c:strRef>
              <c:f>Dashboard!$B$36:$B$42</c:f>
              <c:strCache>
                <c:ptCount val="7"/>
                <c:pt idx="0">
                  <c:v>Expected Claims (Pick)</c:v>
                </c:pt>
                <c:pt idx="1">
                  <c:v>Aggregate Risk Buffer</c:v>
                </c:pt>
                <c:pt idx="2">
                  <c:v>Specific Stop-Loss</c:v>
                </c:pt>
                <c:pt idx="3">
                  <c:v>Aggregate Stop-Loss</c:v>
                </c:pt>
                <c:pt idx="4">
                  <c:v>ASO / TPA Admin</c:v>
                </c:pt>
                <c:pt idx="5">
                  <c:v>Other Fixed Fees</c:v>
                </c:pt>
                <c:pt idx="6">
                  <c:v>Broker Commission</c:v>
                </c:pt>
              </c:strCache>
            </c:strRef>
          </c:cat>
          <c:val>
            <c:numRef>
              <c:f>Dashboard!$C$36:$C$42</c:f>
              <c:numCache>
                <c:formatCode>"$"#,##0.00</c:formatCode>
                <c:ptCount val="7"/>
                <c:pt idx="0">
                  <c:v>847.89464336830997</c:v>
                </c:pt>
                <c:pt idx="1">
                  <c:v>211.97366084207761</c:v>
                </c:pt>
                <c:pt idx="2">
                  <c:v>92.5</c:v>
                </c:pt>
                <c:pt idx="3">
                  <c:v>8.75</c:v>
                </c:pt>
                <c:pt idx="4">
                  <c:v>42</c:v>
                </c:pt>
                <c:pt idx="5">
                  <c:v>18.5</c:v>
                </c:pt>
                <c:pt idx="6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D-44A6-9D7B-D32F7C9D5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rgbClr val="C9CAD4"/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13172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Expected vs. Maximum Cost PEPM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13172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Dashboard!$F$35</c:f>
              <c:strCache>
                <c:ptCount val="1"/>
                <c:pt idx="0">
                  <c:v>PEPM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4E2D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AA-4750-A6CD-8C69B67FDF34}"/>
              </c:ext>
            </c:extLst>
          </c:dPt>
          <c:dPt>
            <c:idx val="1"/>
            <c:invertIfNegative val="0"/>
            <c:bubble3D val="0"/>
            <c:spPr>
              <a:solidFill>
                <a:srgbClr val="13172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DAA-4750-A6CD-8C69B67FDF34}"/>
              </c:ext>
            </c:extLst>
          </c:dPt>
          <c:cat>
            <c:strRef>
              <c:f>Dashboard!$E$36:$E$37</c:f>
              <c:strCache>
                <c:ptCount val="2"/>
                <c:pt idx="0">
                  <c:v>Expected Cost</c:v>
                </c:pt>
                <c:pt idx="1">
                  <c:v>Maximum (Billed) Cost</c:v>
                </c:pt>
              </c:strCache>
            </c:strRef>
          </c:cat>
          <c:val>
            <c:numRef>
              <c:f>Dashboard!$F$36:$F$37</c:f>
              <c:numCache>
                <c:formatCode>"$"#,##0.00</c:formatCode>
                <c:ptCount val="2"/>
                <c:pt idx="0">
                  <c:v>1031.64464336831</c:v>
                </c:pt>
                <c:pt idx="1">
                  <c:v>1243.6183042103876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A-4750-A6CD-8C69B67FD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243055"/>
        <c:axId val="122149407"/>
      </c:barChart>
      <c:catAx>
        <c:axId val="121243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149407"/>
        <c:crosses val="autoZero"/>
        <c:auto val="1"/>
        <c:lblAlgn val="ctr"/>
        <c:lblOffset val="100"/>
        <c:noMultiLvlLbl val="0"/>
      </c:catAx>
      <c:valAx>
        <c:axId val="122149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243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rgbClr val="C9CAD4"/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13172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Monthly Paid Claims — Experience Period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13172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Dashboard!$I$35</c:f>
              <c:strCache>
                <c:ptCount val="1"/>
                <c:pt idx="0">
                  <c:v>Total Paid Claims</c:v>
                </c:pt>
              </c:strCache>
            </c:strRef>
          </c:tx>
          <c:spPr>
            <a:ln w="25400" cap="rnd">
              <a:solidFill>
                <a:srgbClr val="86599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Dashboard!$H$36:$H$47</c:f>
              <c:numCache>
                <c:formatCode>mmm\ yyyy</c:formatCode>
                <c:ptCount val="12"/>
                <c:pt idx="0">
                  <c:v>45931</c:v>
                </c:pt>
                <c:pt idx="1">
                  <c:v>45962</c:v>
                </c:pt>
                <c:pt idx="2">
                  <c:v>45992</c:v>
                </c:pt>
                <c:pt idx="3">
                  <c:v>46023</c:v>
                </c:pt>
                <c:pt idx="4">
                  <c:v>46054</c:v>
                </c:pt>
                <c:pt idx="5">
                  <c:v>46082</c:v>
                </c:pt>
                <c:pt idx="6">
                  <c:v>46113</c:v>
                </c:pt>
                <c:pt idx="7">
                  <c:v>46143</c:v>
                </c:pt>
                <c:pt idx="8">
                  <c:v>46174</c:v>
                </c:pt>
                <c:pt idx="9">
                  <c:v>46204</c:v>
                </c:pt>
                <c:pt idx="10">
                  <c:v>46235</c:v>
                </c:pt>
                <c:pt idx="11">
                  <c:v>46266</c:v>
                </c:pt>
              </c:numCache>
            </c:numRef>
          </c:cat>
          <c:val>
            <c:numRef>
              <c:f>Dashboard!$I$36:$I$47</c:f>
              <c:numCache>
                <c:formatCode>"$"#,##0</c:formatCode>
                <c:ptCount val="12"/>
                <c:pt idx="0">
                  <c:v>253700</c:v>
                </c:pt>
                <c:pt idx="1">
                  <c:v>238500</c:v>
                </c:pt>
                <c:pt idx="2">
                  <c:v>311400</c:v>
                </c:pt>
                <c:pt idx="3">
                  <c:v>275200</c:v>
                </c:pt>
                <c:pt idx="4">
                  <c:v>248100</c:v>
                </c:pt>
                <c:pt idx="5">
                  <c:v>334500</c:v>
                </c:pt>
                <c:pt idx="6">
                  <c:v>286900</c:v>
                </c:pt>
                <c:pt idx="7">
                  <c:v>268200</c:v>
                </c:pt>
                <c:pt idx="8">
                  <c:v>304400</c:v>
                </c:pt>
                <c:pt idx="9">
                  <c:v>317500</c:v>
                </c:pt>
                <c:pt idx="10">
                  <c:v>281500</c:v>
                </c:pt>
                <c:pt idx="11">
                  <c:v>300800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ED-4DCD-9B17-4782E8F10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0568767"/>
        <c:axId val="122149887"/>
      </c:lineChart>
      <c:dateAx>
        <c:axId val="1440568767"/>
        <c:scaling>
          <c:orientation val="minMax"/>
        </c:scaling>
        <c:delete val="0"/>
        <c:axPos val="b"/>
        <c:numFmt formatCode="mmm\ 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149887"/>
        <c:crosses val="autoZero"/>
        <c:auto val="1"/>
        <c:lblOffset val="100"/>
        <c:baseTimeUnit val="months"/>
      </c:dateAx>
      <c:valAx>
        <c:axId val="122149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056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rgbClr val="C9CAD4"/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5</xdr:col>
      <xdr:colOff>0</xdr:colOff>
      <xdr:row>32</xdr:row>
      <xdr:rowOff>0</xdr:rowOff>
    </xdr:to>
    <xdr:graphicFrame macro="">
      <xdr:nvGraphicFramePr>
        <xdr:cNvPr id="2" name="BilledComposition">
          <a:extLst>
            <a:ext uri="{FF2B5EF4-FFF2-40B4-BE49-F238E27FC236}">
              <a16:creationId xmlns:a16="http://schemas.microsoft.com/office/drawing/2014/main" id="{B6CA8B7E-10FF-0C7C-A6B0-D25B1FD169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17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ExpectedVsMax">
          <a:extLst>
            <a:ext uri="{FF2B5EF4-FFF2-40B4-BE49-F238E27FC236}">
              <a16:creationId xmlns:a16="http://schemas.microsoft.com/office/drawing/2014/main" id="{8CC73F1F-7815-3DD1-1A13-6A914ACF55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17</xdr:row>
      <xdr:rowOff>0</xdr:rowOff>
    </xdr:from>
    <xdr:to>
      <xdr:col>13</xdr:col>
      <xdr:colOff>0</xdr:colOff>
      <xdr:row>32</xdr:row>
      <xdr:rowOff>0</xdr:rowOff>
    </xdr:to>
    <xdr:graphicFrame macro="">
      <xdr:nvGraphicFramePr>
        <xdr:cNvPr id="4" name="MonthlyPaid">
          <a:extLst>
            <a:ext uri="{FF2B5EF4-FFF2-40B4-BE49-F238E27FC236}">
              <a16:creationId xmlns:a16="http://schemas.microsoft.com/office/drawing/2014/main" id="{6596AB18-2874-284B-CC06-9795796573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37E1E77-CE85-412F-897F-625FA75F3669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64cba30c-750c-4b53-ac6a-dc38e1c5cbc8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A339-C8A0-4F1C-9290-C168E2186832}">
  <sheetPr>
    <tabColor rgb="FF131720"/>
  </sheetPr>
  <dimension ref="A1:Z47"/>
  <sheetViews>
    <sheetView showGridLines="0" topLeftCell="A11" workbookViewId="0"/>
  </sheetViews>
  <sheetFormatPr defaultRowHeight="14.4" x14ac:dyDescent="0.3"/>
  <cols>
    <col min="1" max="1" width="2.21875" customWidth="1"/>
    <col min="2" max="4" width="20" customWidth="1"/>
    <col min="5" max="5" width="3.33203125" customWidth="1"/>
    <col min="6" max="8" width="20" customWidth="1"/>
    <col min="9" max="9" width="3.33203125" customWidth="1"/>
    <col min="10" max="12" width="20" customWidth="1"/>
  </cols>
  <sheetData>
    <row r="1" spans="1:26" ht="6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">
      <c r="A3" s="2"/>
      <c r="B3" s="3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95" customHeight="1" x14ac:dyDescent="0.45">
      <c r="A4" s="2"/>
      <c r="B4" s="4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">
      <c r="A5" s="2"/>
      <c r="B5" s="5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8" spans="1:26" ht="28.05" customHeight="1" thickBot="1" x14ac:dyDescent="0.35">
      <c r="B8" s="68" t="s">
        <v>117</v>
      </c>
      <c r="C8" s="68"/>
      <c r="D8" s="68"/>
      <c r="F8" s="74" t="s">
        <v>115</v>
      </c>
      <c r="G8" s="74"/>
      <c r="H8" s="74"/>
      <c r="J8" s="74" t="s">
        <v>124</v>
      </c>
      <c r="K8" s="74"/>
      <c r="L8" s="74"/>
    </row>
    <row r="9" spans="1:26" ht="22.05" customHeight="1" x14ac:dyDescent="0.3">
      <c r="B9" s="85">
        <f>'Rate Build'!C45</f>
        <v>1243.6183042103876</v>
      </c>
      <c r="C9" s="69"/>
      <c r="D9" s="72"/>
      <c r="F9" s="86">
        <f>'Rate Build'!C44</f>
        <v>1031.64464336831</v>
      </c>
      <c r="G9" s="75"/>
      <c r="H9" s="78"/>
      <c r="J9" s="87">
        <f>'Rate Build'!C46</f>
        <v>211.97366084207761</v>
      </c>
      <c r="K9" s="80"/>
      <c r="L9" s="83"/>
    </row>
    <row r="10" spans="1:26" ht="22.05" customHeight="1" thickBot="1" x14ac:dyDescent="0.35">
      <c r="B10" s="71"/>
      <c r="C10" s="70"/>
      <c r="D10" s="73"/>
      <c r="F10" s="77"/>
      <c r="G10" s="76"/>
      <c r="H10" s="79"/>
      <c r="J10" s="82"/>
      <c r="K10" s="81"/>
      <c r="L10" s="84"/>
    </row>
    <row r="12" spans="1:26" ht="28.05" customHeight="1" x14ac:dyDescent="0.3">
      <c r="B12" s="74" t="s">
        <v>125</v>
      </c>
      <c r="C12" s="74"/>
      <c r="D12" s="74"/>
      <c r="F12" s="74" t="s">
        <v>126</v>
      </c>
      <c r="G12" s="74"/>
      <c r="H12" s="74"/>
      <c r="J12" s="74" t="s">
        <v>127</v>
      </c>
      <c r="K12" s="74"/>
      <c r="L12" s="74"/>
    </row>
    <row r="13" spans="1:26" ht="22.05" customHeight="1" x14ac:dyDescent="0.3">
      <c r="B13" s="86">
        <f>'Rate Build'!C40</f>
        <v>847.89464336830997</v>
      </c>
      <c r="C13" s="75"/>
      <c r="D13" s="78"/>
      <c r="F13" s="86">
        <f>'Rate Build'!C37</f>
        <v>183.75</v>
      </c>
      <c r="G13" s="75"/>
      <c r="H13" s="78"/>
      <c r="J13" s="88">
        <f>'Rate Build'!C28</f>
        <v>0.58743793998458538</v>
      </c>
      <c r="K13" s="75"/>
      <c r="L13" s="78"/>
    </row>
    <row r="14" spans="1:26" ht="22.05" customHeight="1" x14ac:dyDescent="0.3">
      <c r="B14" s="77"/>
      <c r="C14" s="76"/>
      <c r="D14" s="79"/>
      <c r="F14" s="77"/>
      <c r="G14" s="76"/>
      <c r="H14" s="79"/>
      <c r="J14" s="77"/>
      <c r="K14" s="76"/>
      <c r="L14" s="79"/>
    </row>
    <row r="16" spans="1:26" ht="19.95" customHeight="1" x14ac:dyDescent="0.3">
      <c r="B16" s="89" t="s">
        <v>121</v>
      </c>
      <c r="C16" s="89"/>
      <c r="D16" s="90">
        <f>'Rate Build'!C49</f>
        <v>3713920.7161259158</v>
      </c>
      <c r="E16" s="89"/>
      <c r="F16" s="89" t="s">
        <v>122</v>
      </c>
      <c r="G16" s="89"/>
      <c r="H16" s="90">
        <f>'Rate Build'!C50</f>
        <v>4477025.8951573949</v>
      </c>
      <c r="I16" s="89"/>
      <c r="J16" s="89" t="s">
        <v>128</v>
      </c>
      <c r="K16" s="89"/>
      <c r="L16" s="91">
        <f>'Rate Build'!C51</f>
        <v>0.68179652912608502</v>
      </c>
    </row>
    <row r="34" spans="2:9" x14ac:dyDescent="0.3">
      <c r="B34" s="92" t="s">
        <v>129</v>
      </c>
      <c r="C34" s="94"/>
      <c r="D34" s="94"/>
      <c r="E34" s="94"/>
      <c r="F34" s="94"/>
      <c r="G34" s="94"/>
      <c r="H34" s="94"/>
      <c r="I34" s="94"/>
    </row>
    <row r="35" spans="2:9" x14ac:dyDescent="0.3">
      <c r="B35" s="95" t="s">
        <v>130</v>
      </c>
      <c r="C35" s="95" t="s">
        <v>131</v>
      </c>
      <c r="D35" s="93"/>
      <c r="E35" s="95" t="s">
        <v>140</v>
      </c>
      <c r="F35" s="95" t="s">
        <v>131</v>
      </c>
      <c r="G35" s="93"/>
      <c r="H35" s="95" t="s">
        <v>52</v>
      </c>
      <c r="I35" s="95" t="s">
        <v>61</v>
      </c>
    </row>
    <row r="36" spans="2:9" x14ac:dyDescent="0.3">
      <c r="B36" s="93" t="s">
        <v>132</v>
      </c>
      <c r="C36" s="96">
        <f>'Rate Build'!C40</f>
        <v>847.89464336830997</v>
      </c>
      <c r="D36" s="93"/>
      <c r="E36" s="93" t="s">
        <v>141</v>
      </c>
      <c r="F36" s="96">
        <f>'Rate Build'!C44</f>
        <v>1031.64464336831</v>
      </c>
      <c r="G36" s="93"/>
      <c r="H36" s="97">
        <f>'Claims Experience'!C9</f>
        <v>45931</v>
      </c>
      <c r="I36" s="98">
        <f>'Claims Experience'!H9</f>
        <v>253700</v>
      </c>
    </row>
    <row r="37" spans="2:9" x14ac:dyDescent="0.3">
      <c r="B37" s="93" t="s">
        <v>133</v>
      </c>
      <c r="C37" s="96">
        <f>'Rate Build'!C42-'Rate Build'!C40</f>
        <v>211.97366084207761</v>
      </c>
      <c r="D37" s="93"/>
      <c r="E37" s="93" t="s">
        <v>142</v>
      </c>
      <c r="F37" s="96">
        <f>'Rate Build'!C45</f>
        <v>1243.6183042103876</v>
      </c>
      <c r="G37" s="93"/>
      <c r="H37" s="97">
        <f>'Claims Experience'!C10</f>
        <v>45962</v>
      </c>
      <c r="I37" s="98">
        <f>'Claims Experience'!H10</f>
        <v>238500</v>
      </c>
    </row>
    <row r="38" spans="2:9" x14ac:dyDescent="0.3">
      <c r="B38" s="93" t="s">
        <v>134</v>
      </c>
      <c r="C38" s="96">
        <f>'Rate Build'!C32</f>
        <v>92.5</v>
      </c>
      <c r="D38" s="93"/>
      <c r="E38" s="93"/>
      <c r="F38" s="93"/>
      <c r="G38" s="93"/>
      <c r="H38" s="97">
        <f>'Claims Experience'!C11</f>
        <v>45992</v>
      </c>
      <c r="I38" s="98">
        <f>'Claims Experience'!H11</f>
        <v>311400</v>
      </c>
    </row>
    <row r="39" spans="2:9" x14ac:dyDescent="0.3">
      <c r="B39" s="93" t="s">
        <v>135</v>
      </c>
      <c r="C39" s="96">
        <f>'Rate Build'!C33</f>
        <v>8.75</v>
      </c>
      <c r="D39" s="93"/>
      <c r="E39" s="93"/>
      <c r="F39" s="93"/>
      <c r="G39" s="93"/>
      <c r="H39" s="97">
        <f>'Claims Experience'!C12</f>
        <v>46023</v>
      </c>
      <c r="I39" s="98">
        <f>'Claims Experience'!H12</f>
        <v>275200</v>
      </c>
    </row>
    <row r="40" spans="2:9" x14ac:dyDescent="0.3">
      <c r="B40" s="93" t="s">
        <v>136</v>
      </c>
      <c r="C40" s="96">
        <f>'Rate Build'!C34</f>
        <v>42</v>
      </c>
      <c r="D40" s="93"/>
      <c r="E40" s="93"/>
      <c r="F40" s="93"/>
      <c r="G40" s="93"/>
      <c r="H40" s="97">
        <f>'Claims Experience'!C13</f>
        <v>46054</v>
      </c>
      <c r="I40" s="98">
        <f>'Claims Experience'!H13</f>
        <v>248100</v>
      </c>
    </row>
    <row r="41" spans="2:9" x14ac:dyDescent="0.3">
      <c r="B41" s="93" t="s">
        <v>137</v>
      </c>
      <c r="C41" s="96">
        <f>'Rate Build'!C35</f>
        <v>18.5</v>
      </c>
      <c r="D41" s="93"/>
      <c r="E41" s="93"/>
      <c r="F41" s="93"/>
      <c r="G41" s="93"/>
      <c r="H41" s="97">
        <f>'Claims Experience'!C14</f>
        <v>46082</v>
      </c>
      <c r="I41" s="98">
        <f>'Claims Experience'!H14</f>
        <v>334500</v>
      </c>
    </row>
    <row r="42" spans="2:9" x14ac:dyDescent="0.3">
      <c r="B42" s="93" t="s">
        <v>138</v>
      </c>
      <c r="C42" s="96">
        <f>'Rate Build'!C36</f>
        <v>22</v>
      </c>
      <c r="D42" s="93"/>
      <c r="E42" s="93"/>
      <c r="F42" s="93"/>
      <c r="G42" s="93"/>
      <c r="H42" s="97">
        <f>'Claims Experience'!C15</f>
        <v>46113</v>
      </c>
      <c r="I42" s="98">
        <f>'Claims Experience'!H15</f>
        <v>286900</v>
      </c>
    </row>
    <row r="43" spans="2:9" x14ac:dyDescent="0.3">
      <c r="B43" s="93" t="s">
        <v>139</v>
      </c>
      <c r="C43" s="96">
        <f>SUM(C36:C42)-'Rate Build'!C45</f>
        <v>0</v>
      </c>
      <c r="D43" s="93"/>
      <c r="E43" s="93"/>
      <c r="F43" s="93"/>
      <c r="G43" s="93"/>
      <c r="H43" s="97">
        <f>'Claims Experience'!C16</f>
        <v>46143</v>
      </c>
      <c r="I43" s="98">
        <f>'Claims Experience'!H16</f>
        <v>268200</v>
      </c>
    </row>
    <row r="44" spans="2:9" x14ac:dyDescent="0.3">
      <c r="B44" s="93"/>
      <c r="C44" s="93"/>
      <c r="D44" s="93"/>
      <c r="E44" s="93"/>
      <c r="F44" s="93"/>
      <c r="G44" s="93"/>
      <c r="H44" s="97">
        <f>'Claims Experience'!C17</f>
        <v>46174</v>
      </c>
      <c r="I44" s="98">
        <f>'Claims Experience'!H17</f>
        <v>304400</v>
      </c>
    </row>
    <row r="45" spans="2:9" x14ac:dyDescent="0.3">
      <c r="B45" s="93"/>
      <c r="C45" s="93"/>
      <c r="D45" s="93"/>
      <c r="E45" s="93"/>
      <c r="F45" s="93"/>
      <c r="G45" s="93"/>
      <c r="H45" s="97">
        <f>'Claims Experience'!C18</f>
        <v>46204</v>
      </c>
      <c r="I45" s="98">
        <f>'Claims Experience'!H18</f>
        <v>317500</v>
      </c>
    </row>
    <row r="46" spans="2:9" x14ac:dyDescent="0.3">
      <c r="B46" s="93"/>
      <c r="C46" s="93"/>
      <c r="D46" s="93"/>
      <c r="E46" s="93"/>
      <c r="F46" s="93"/>
      <c r="G46" s="93"/>
      <c r="H46" s="97">
        <f>'Claims Experience'!C19</f>
        <v>46235</v>
      </c>
      <c r="I46" s="98">
        <f>'Claims Experience'!H19</f>
        <v>281500</v>
      </c>
    </row>
    <row r="47" spans="2:9" x14ac:dyDescent="0.3">
      <c r="B47" s="93"/>
      <c r="C47" s="93"/>
      <c r="D47" s="93"/>
      <c r="E47" s="93"/>
      <c r="F47" s="93"/>
      <c r="G47" s="93"/>
      <c r="H47" s="97">
        <f>'Claims Experience'!C20</f>
        <v>46266</v>
      </c>
      <c r="I47" s="98">
        <f>'Claims Experience'!H20</f>
        <v>300800</v>
      </c>
    </row>
  </sheetData>
  <mergeCells count="12">
    <mergeCell ref="B12:D12"/>
    <mergeCell ref="B13:D14"/>
    <mergeCell ref="F12:H12"/>
    <mergeCell ref="F13:H14"/>
    <mergeCell ref="J12:L12"/>
    <mergeCell ref="J13:L14"/>
    <mergeCell ref="B8:D8"/>
    <mergeCell ref="B9:D10"/>
    <mergeCell ref="F8:H8"/>
    <mergeCell ref="F9:H10"/>
    <mergeCell ref="J8:L8"/>
    <mergeCell ref="J9:L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C52A3-96BF-4665-8783-7312F63369AA}">
  <sheetPr>
    <tabColor rgb="FF94E2D5"/>
  </sheetPr>
  <dimension ref="A1:Z38"/>
  <sheetViews>
    <sheetView showGridLines="0" workbookViewId="0"/>
  </sheetViews>
  <sheetFormatPr defaultRowHeight="14.4" x14ac:dyDescent="0.3"/>
  <cols>
    <col min="1" max="1" width="2.21875" customWidth="1"/>
    <col min="2" max="2" width="49.109375" customWidth="1"/>
    <col min="3" max="3" width="20.33203125" customWidth="1"/>
    <col min="4" max="4" width="2.5546875" customWidth="1"/>
    <col min="5" max="5" width="46.33203125" customWidth="1"/>
  </cols>
  <sheetData>
    <row r="1" spans="1:26" ht="6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">
      <c r="A3" s="2"/>
      <c r="B3" s="3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95" customHeight="1" x14ac:dyDescent="0.45">
      <c r="A4" s="2"/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">
      <c r="A5" s="2"/>
      <c r="B5" s="5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7" spans="1:26" x14ac:dyDescent="0.3">
      <c r="B7" s="6" t="s">
        <v>9</v>
      </c>
      <c r="C7" s="7"/>
      <c r="D7" s="7"/>
      <c r="E7" s="7"/>
    </row>
    <row r="8" spans="1:26" x14ac:dyDescent="0.3">
      <c r="B8" s="8" t="s">
        <v>10</v>
      </c>
      <c r="C8" s="13" t="s">
        <v>11</v>
      </c>
      <c r="D8" s="8"/>
      <c r="E8" s="9" t="s">
        <v>12</v>
      </c>
    </row>
    <row r="9" spans="1:26" x14ac:dyDescent="0.3">
      <c r="B9" s="8" t="s">
        <v>13</v>
      </c>
      <c r="C9" s="14">
        <v>46388</v>
      </c>
      <c r="D9" s="8"/>
      <c r="E9" s="8"/>
    </row>
    <row r="10" spans="1:26" x14ac:dyDescent="0.3">
      <c r="B10" s="8" t="s">
        <v>14</v>
      </c>
      <c r="C10" s="15">
        <v>300</v>
      </c>
      <c r="D10" s="8"/>
      <c r="E10" s="9" t="s">
        <v>15</v>
      </c>
    </row>
    <row r="11" spans="1:26" x14ac:dyDescent="0.3">
      <c r="B11" s="8" t="s">
        <v>16</v>
      </c>
      <c r="C11" s="15">
        <v>690</v>
      </c>
      <c r="D11" s="8"/>
      <c r="E11" s="8"/>
    </row>
    <row r="12" spans="1:26" x14ac:dyDescent="0.3">
      <c r="B12" s="8" t="s">
        <v>17</v>
      </c>
      <c r="C12" s="18">
        <f>C11/C10</f>
        <v>2.2999999999999998</v>
      </c>
      <c r="D12" s="8"/>
      <c r="E12" s="10" t="s">
        <v>18</v>
      </c>
    </row>
    <row r="13" spans="1:26" x14ac:dyDescent="0.3">
      <c r="B13" s="8"/>
      <c r="C13" s="8"/>
      <c r="D13" s="8"/>
      <c r="E13" s="8"/>
    </row>
    <row r="14" spans="1:26" x14ac:dyDescent="0.3">
      <c r="B14" s="6" t="s">
        <v>19</v>
      </c>
      <c r="C14" s="7"/>
      <c r="D14" s="7"/>
      <c r="E14" s="7"/>
    </row>
    <row r="15" spans="1:26" x14ac:dyDescent="0.3">
      <c r="B15" s="8" t="s">
        <v>20</v>
      </c>
      <c r="C15" s="15">
        <v>12</v>
      </c>
      <c r="D15" s="8"/>
      <c r="E15" s="8"/>
    </row>
    <row r="16" spans="1:26" x14ac:dyDescent="0.3">
      <c r="B16" s="8" t="s">
        <v>21</v>
      </c>
      <c r="C16" s="13" t="s">
        <v>22</v>
      </c>
      <c r="D16" s="8"/>
      <c r="E16" s="9" t="s">
        <v>23</v>
      </c>
    </row>
    <row r="17" spans="2:5" x14ac:dyDescent="0.3">
      <c r="B17" s="8" t="s">
        <v>24</v>
      </c>
      <c r="C17" s="14">
        <v>46295</v>
      </c>
      <c r="D17" s="8"/>
      <c r="E17" s="8"/>
    </row>
    <row r="18" spans="2:5" x14ac:dyDescent="0.3">
      <c r="B18" s="8" t="s">
        <v>25</v>
      </c>
      <c r="C18" s="19">
        <v>8.5000000000000006E-2</v>
      </c>
      <c r="D18" s="8"/>
      <c r="E18" s="9" t="s">
        <v>26</v>
      </c>
    </row>
    <row r="19" spans="2:5" x14ac:dyDescent="0.3">
      <c r="B19" s="8" t="s">
        <v>27</v>
      </c>
      <c r="C19" s="16">
        <v>1.0449999999999999</v>
      </c>
      <c r="D19" s="8"/>
      <c r="E19" s="9" t="s">
        <v>28</v>
      </c>
    </row>
    <row r="20" spans="2:5" x14ac:dyDescent="0.3">
      <c r="B20" s="8" t="s">
        <v>29</v>
      </c>
      <c r="C20" s="16">
        <v>0.98499999999999999</v>
      </c>
      <c r="D20" s="8"/>
      <c r="E20" s="8"/>
    </row>
    <row r="21" spans="2:5" x14ac:dyDescent="0.3">
      <c r="B21" s="8" t="s">
        <v>30</v>
      </c>
      <c r="C21" s="15">
        <v>21</v>
      </c>
      <c r="D21" s="8"/>
      <c r="E21" s="8"/>
    </row>
    <row r="22" spans="2:5" x14ac:dyDescent="0.3">
      <c r="B22" s="8" t="s">
        <v>31</v>
      </c>
      <c r="C22" s="18">
        <f>(1+C18)^(C21/12)</f>
        <v>1.1534586807610074</v>
      </c>
      <c r="D22" s="8"/>
      <c r="E22" s="10" t="s">
        <v>32</v>
      </c>
    </row>
    <row r="23" spans="2:5" x14ac:dyDescent="0.3">
      <c r="B23" s="8"/>
      <c r="C23" s="8"/>
      <c r="D23" s="8"/>
      <c r="E23" s="8"/>
    </row>
    <row r="24" spans="2:5" x14ac:dyDescent="0.3">
      <c r="B24" s="6" t="s">
        <v>33</v>
      </c>
      <c r="C24" s="7"/>
      <c r="D24" s="7"/>
      <c r="E24" s="7"/>
    </row>
    <row r="25" spans="2:5" x14ac:dyDescent="0.3">
      <c r="B25" s="8" t="s">
        <v>34</v>
      </c>
      <c r="C25" s="20">
        <v>75000</v>
      </c>
      <c r="D25" s="8"/>
      <c r="E25" s="9" t="s">
        <v>35</v>
      </c>
    </row>
    <row r="26" spans="2:5" x14ac:dyDescent="0.3">
      <c r="B26" s="8" t="s">
        <v>36</v>
      </c>
      <c r="C26" s="17">
        <v>92.5</v>
      </c>
      <c r="D26" s="8"/>
      <c r="E26" s="9" t="s">
        <v>37</v>
      </c>
    </row>
    <row r="27" spans="2:5" x14ac:dyDescent="0.3">
      <c r="B27" s="8" t="s">
        <v>38</v>
      </c>
      <c r="C27" s="19">
        <v>1.25</v>
      </c>
      <c r="D27" s="8"/>
      <c r="E27" s="9" t="s">
        <v>39</v>
      </c>
    </row>
    <row r="28" spans="2:5" x14ac:dyDescent="0.3">
      <c r="B28" s="8" t="s">
        <v>40</v>
      </c>
      <c r="C28" s="17">
        <v>8.75</v>
      </c>
      <c r="D28" s="8"/>
      <c r="E28" s="8"/>
    </row>
    <row r="29" spans="2:5" x14ac:dyDescent="0.3">
      <c r="B29" s="8"/>
      <c r="C29" s="8"/>
      <c r="D29" s="8"/>
      <c r="E29" s="8"/>
    </row>
    <row r="30" spans="2:5" x14ac:dyDescent="0.3">
      <c r="B30" s="6" t="s">
        <v>41</v>
      </c>
      <c r="C30" s="7"/>
      <c r="D30" s="7"/>
      <c r="E30" s="7"/>
    </row>
    <row r="31" spans="2:5" x14ac:dyDescent="0.3">
      <c r="B31" s="8" t="s">
        <v>42</v>
      </c>
      <c r="C31" s="17">
        <v>42</v>
      </c>
      <c r="D31" s="8"/>
      <c r="E31" s="8"/>
    </row>
    <row r="32" spans="2:5" x14ac:dyDescent="0.3">
      <c r="B32" s="8" t="s">
        <v>43</v>
      </c>
      <c r="C32" s="17">
        <v>18.5</v>
      </c>
      <c r="D32" s="8"/>
      <c r="E32" s="8"/>
    </row>
    <row r="33" spans="2:5" x14ac:dyDescent="0.3">
      <c r="B33" s="8" t="s">
        <v>44</v>
      </c>
      <c r="C33" s="17">
        <v>22</v>
      </c>
      <c r="D33" s="8"/>
      <c r="E33" s="8"/>
    </row>
    <row r="34" spans="2:5" x14ac:dyDescent="0.3">
      <c r="B34" s="8"/>
      <c r="C34" s="8"/>
      <c r="D34" s="8"/>
      <c r="E34" s="8"/>
    </row>
    <row r="35" spans="2:5" x14ac:dyDescent="0.3">
      <c r="B35" s="6" t="s">
        <v>45</v>
      </c>
      <c r="C35" s="7"/>
      <c r="D35" s="7"/>
      <c r="E35" s="7"/>
    </row>
    <row r="36" spans="2:5" x14ac:dyDescent="0.3">
      <c r="B36" s="8" t="s">
        <v>46</v>
      </c>
      <c r="C36" s="21">
        <v>705</v>
      </c>
      <c r="D36" s="8"/>
      <c r="E36" s="9" t="s">
        <v>47</v>
      </c>
    </row>
    <row r="37" spans="2:5" x14ac:dyDescent="0.3">
      <c r="B37" s="8" t="s">
        <v>48</v>
      </c>
      <c r="C37" s="16">
        <v>1.04</v>
      </c>
      <c r="D37" s="8"/>
      <c r="E37" s="8"/>
    </row>
    <row r="38" spans="2:5" x14ac:dyDescent="0.3">
      <c r="B38" s="8" t="s">
        <v>49</v>
      </c>
      <c r="C38" s="15">
        <v>24000</v>
      </c>
      <c r="D38" s="8"/>
      <c r="E38" s="8"/>
    </row>
  </sheetData>
  <dataValidations count="1">
    <dataValidation type="list" allowBlank="1" showInputMessage="1" showErrorMessage="1" sqref="C16" xr:uid="{6B982906-AEB2-433A-BAA2-140055495A77}">
      <formula1>"Paid,Incurred"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16AE-27CD-412D-ADB0-5590FF18681A}">
  <sheetPr>
    <tabColor rgb="FF865999"/>
  </sheetPr>
  <dimension ref="A1:Z37"/>
  <sheetViews>
    <sheetView showGridLines="0" workbookViewId="0">
      <pane ySplit="8" topLeftCell="A9" activePane="bottomLeft" state="frozen"/>
      <selection pane="bottomLeft"/>
    </sheetView>
  </sheetViews>
  <sheetFormatPr defaultRowHeight="14.4" x14ac:dyDescent="0.3"/>
  <cols>
    <col min="1" max="1" width="2.21875" customWidth="1"/>
    <col min="2" max="2" width="17.5546875" customWidth="1"/>
    <col min="3" max="3" width="38.88671875" customWidth="1"/>
    <col min="4" max="4" width="17.5546875" customWidth="1"/>
    <col min="5" max="5" width="21.33203125" customWidth="1"/>
    <col min="6" max="6" width="25.88671875" customWidth="1"/>
    <col min="7" max="7" width="16.6640625" customWidth="1"/>
    <col min="8" max="8" width="21.33203125" customWidth="1"/>
  </cols>
  <sheetData>
    <row r="1" spans="1:26" ht="6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">
      <c r="A3" s="2"/>
      <c r="B3" s="3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95" customHeight="1" x14ac:dyDescent="0.45">
      <c r="A4" s="2"/>
      <c r="B4" s="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">
      <c r="A5" s="2"/>
      <c r="B5" s="5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7" spans="1:26" x14ac:dyDescent="0.3">
      <c r="B7" s="6" t="s">
        <v>50</v>
      </c>
      <c r="C7" s="7"/>
      <c r="D7" s="7"/>
      <c r="E7" s="7"/>
      <c r="F7" s="7"/>
      <c r="G7" s="7"/>
      <c r="H7" s="7"/>
    </row>
    <row r="8" spans="1:26" ht="15" thickBot="1" x14ac:dyDescent="0.35">
      <c r="B8" s="22" t="s">
        <v>51</v>
      </c>
      <c r="C8" s="22" t="s">
        <v>52</v>
      </c>
      <c r="D8" s="22" t="s">
        <v>53</v>
      </c>
      <c r="E8" s="22" t="s">
        <v>54</v>
      </c>
      <c r="F8" s="22" t="s">
        <v>55</v>
      </c>
      <c r="G8" s="22" t="s">
        <v>56</v>
      </c>
      <c r="H8" s="22" t="s">
        <v>57</v>
      </c>
    </row>
    <row r="9" spans="1:26" x14ac:dyDescent="0.3">
      <c r="B9" s="27">
        <v>1</v>
      </c>
      <c r="C9" s="28">
        <v>45931</v>
      </c>
      <c r="D9" s="29">
        <v>296</v>
      </c>
      <c r="E9" s="29">
        <v>681</v>
      </c>
      <c r="F9" s="30">
        <v>212400</v>
      </c>
      <c r="G9" s="30">
        <v>41300</v>
      </c>
      <c r="H9" s="31">
        <f>F9+G9</f>
        <v>253700</v>
      </c>
    </row>
    <row r="10" spans="1:26" x14ac:dyDescent="0.3">
      <c r="B10" s="25">
        <v>2</v>
      </c>
      <c r="C10" s="26">
        <v>45962</v>
      </c>
      <c r="D10" s="12">
        <v>297</v>
      </c>
      <c r="E10" s="12">
        <v>683</v>
      </c>
      <c r="F10" s="23">
        <v>198700</v>
      </c>
      <c r="G10" s="23">
        <v>39800</v>
      </c>
      <c r="H10" s="24">
        <f>F10+G10</f>
        <v>238500</v>
      </c>
    </row>
    <row r="11" spans="1:26" x14ac:dyDescent="0.3">
      <c r="B11" s="27">
        <v>3</v>
      </c>
      <c r="C11" s="28">
        <v>45992</v>
      </c>
      <c r="D11" s="29">
        <v>298</v>
      </c>
      <c r="E11" s="29">
        <v>686</v>
      </c>
      <c r="F11" s="30">
        <v>265300</v>
      </c>
      <c r="G11" s="30">
        <v>46100</v>
      </c>
      <c r="H11" s="31">
        <f>F11+G11</f>
        <v>311400</v>
      </c>
    </row>
    <row r="12" spans="1:26" x14ac:dyDescent="0.3">
      <c r="B12" s="25">
        <v>4</v>
      </c>
      <c r="C12" s="26">
        <v>46023</v>
      </c>
      <c r="D12" s="12">
        <v>300</v>
      </c>
      <c r="E12" s="12">
        <v>690</v>
      </c>
      <c r="F12" s="23">
        <v>231500</v>
      </c>
      <c r="G12" s="23">
        <v>43700</v>
      </c>
      <c r="H12" s="24">
        <f>F12+G12</f>
        <v>275200</v>
      </c>
    </row>
    <row r="13" spans="1:26" x14ac:dyDescent="0.3">
      <c r="B13" s="27">
        <v>5</v>
      </c>
      <c r="C13" s="28">
        <v>46054</v>
      </c>
      <c r="D13" s="29">
        <v>301</v>
      </c>
      <c r="E13" s="29">
        <v>692</v>
      </c>
      <c r="F13" s="30">
        <v>207900</v>
      </c>
      <c r="G13" s="30">
        <v>40200</v>
      </c>
      <c r="H13" s="31">
        <f>F13+G13</f>
        <v>248100</v>
      </c>
    </row>
    <row r="14" spans="1:26" x14ac:dyDescent="0.3">
      <c r="B14" s="25">
        <v>6</v>
      </c>
      <c r="C14" s="26">
        <v>46082</v>
      </c>
      <c r="D14" s="12">
        <v>302</v>
      </c>
      <c r="E14" s="12">
        <v>695</v>
      </c>
      <c r="F14" s="23">
        <v>288600</v>
      </c>
      <c r="G14" s="23">
        <v>45900</v>
      </c>
      <c r="H14" s="24">
        <f>F14+G14</f>
        <v>334500</v>
      </c>
    </row>
    <row r="15" spans="1:26" x14ac:dyDescent="0.3">
      <c r="B15" s="27">
        <v>7</v>
      </c>
      <c r="C15" s="28">
        <v>46113</v>
      </c>
      <c r="D15" s="29">
        <v>300</v>
      </c>
      <c r="E15" s="29">
        <v>691</v>
      </c>
      <c r="F15" s="30">
        <v>244100</v>
      </c>
      <c r="G15" s="30">
        <v>42800</v>
      </c>
      <c r="H15" s="31">
        <f>F15+G15</f>
        <v>286900</v>
      </c>
    </row>
    <row r="16" spans="1:26" x14ac:dyDescent="0.3">
      <c r="B16" s="25">
        <v>8</v>
      </c>
      <c r="C16" s="26">
        <v>46143</v>
      </c>
      <c r="D16" s="12">
        <v>299</v>
      </c>
      <c r="E16" s="12">
        <v>688</v>
      </c>
      <c r="F16" s="23">
        <v>226700</v>
      </c>
      <c r="G16" s="23">
        <v>41500</v>
      </c>
      <c r="H16" s="24">
        <f>F16+G16</f>
        <v>268200</v>
      </c>
    </row>
    <row r="17" spans="2:8" x14ac:dyDescent="0.3">
      <c r="B17" s="27">
        <v>9</v>
      </c>
      <c r="C17" s="28">
        <v>46174</v>
      </c>
      <c r="D17" s="29">
        <v>301</v>
      </c>
      <c r="E17" s="29">
        <v>693</v>
      </c>
      <c r="F17" s="30">
        <v>259800</v>
      </c>
      <c r="G17" s="30">
        <v>44600</v>
      </c>
      <c r="H17" s="31">
        <f>F17+G17</f>
        <v>304400</v>
      </c>
    </row>
    <row r="18" spans="2:8" x14ac:dyDescent="0.3">
      <c r="B18" s="25">
        <v>10</v>
      </c>
      <c r="C18" s="26">
        <v>46204</v>
      </c>
      <c r="D18" s="12">
        <v>303</v>
      </c>
      <c r="E18" s="12">
        <v>697</v>
      </c>
      <c r="F18" s="23">
        <v>271200</v>
      </c>
      <c r="G18" s="23">
        <v>46300</v>
      </c>
      <c r="H18" s="24">
        <f>F18+G18</f>
        <v>317500</v>
      </c>
    </row>
    <row r="19" spans="2:8" x14ac:dyDescent="0.3">
      <c r="B19" s="27">
        <v>11</v>
      </c>
      <c r="C19" s="28">
        <v>46235</v>
      </c>
      <c r="D19" s="29">
        <v>302</v>
      </c>
      <c r="E19" s="29">
        <v>696</v>
      </c>
      <c r="F19" s="30">
        <v>238400</v>
      </c>
      <c r="G19" s="30">
        <v>43100</v>
      </c>
      <c r="H19" s="31">
        <f>F19+G19</f>
        <v>281500</v>
      </c>
    </row>
    <row r="20" spans="2:8" ht="15" thickBot="1" x14ac:dyDescent="0.35">
      <c r="B20" s="25">
        <v>12</v>
      </c>
      <c r="C20" s="26">
        <v>46266</v>
      </c>
      <c r="D20" s="12">
        <v>300</v>
      </c>
      <c r="E20" s="12">
        <v>690</v>
      </c>
      <c r="F20" s="23">
        <v>255900</v>
      </c>
      <c r="G20" s="23">
        <v>44900</v>
      </c>
      <c r="H20" s="24">
        <f>F20+G20</f>
        <v>300800</v>
      </c>
    </row>
    <row r="21" spans="2:8" x14ac:dyDescent="0.3">
      <c r="B21" s="34"/>
      <c r="C21" s="34" t="s">
        <v>58</v>
      </c>
      <c r="D21" s="35">
        <f>SUM(D9:D20)</f>
        <v>3599</v>
      </c>
      <c r="E21" s="35">
        <f>SUM(E9:E20)</f>
        <v>8282</v>
      </c>
      <c r="F21" s="36">
        <f>SUM(F9:F20)</f>
        <v>2900500</v>
      </c>
      <c r="G21" s="36">
        <f>SUM(G9:G20)</f>
        <v>520200</v>
      </c>
      <c r="H21" s="36">
        <f>SUM(H9:H20)</f>
        <v>3420700</v>
      </c>
    </row>
    <row r="22" spans="2:8" x14ac:dyDescent="0.3">
      <c r="B22" s="8"/>
      <c r="C22" s="8"/>
      <c r="D22" s="8"/>
      <c r="E22" s="8"/>
      <c r="F22" s="8"/>
      <c r="G22" s="8"/>
      <c r="H22" s="8"/>
    </row>
    <row r="23" spans="2:8" x14ac:dyDescent="0.3">
      <c r="B23" s="32" t="s">
        <v>59</v>
      </c>
      <c r="C23" s="32"/>
      <c r="D23" s="33">
        <f>D21</f>
        <v>3599</v>
      </c>
      <c r="E23" s="8"/>
      <c r="F23" s="8"/>
      <c r="G23" s="8"/>
      <c r="H23" s="8"/>
    </row>
    <row r="24" spans="2:8" x14ac:dyDescent="0.3">
      <c r="B24" s="32" t="s">
        <v>60</v>
      </c>
      <c r="C24" s="32"/>
      <c r="D24" s="33">
        <f>E21</f>
        <v>8282</v>
      </c>
      <c r="E24" s="8"/>
      <c r="F24" s="8"/>
      <c r="G24" s="8"/>
      <c r="H24" s="8"/>
    </row>
    <row r="25" spans="2:8" x14ac:dyDescent="0.3">
      <c r="B25" s="32" t="s">
        <v>61</v>
      </c>
      <c r="C25" s="32"/>
      <c r="D25" s="37">
        <f>H21</f>
        <v>3420700</v>
      </c>
      <c r="E25" s="8"/>
      <c r="F25" s="8"/>
      <c r="G25" s="8"/>
      <c r="H25" s="8"/>
    </row>
    <row r="26" spans="2:8" x14ac:dyDescent="0.3">
      <c r="B26" s="8"/>
      <c r="C26" s="8"/>
      <c r="D26" s="8"/>
      <c r="E26" s="8"/>
      <c r="F26" s="8"/>
      <c r="G26" s="8"/>
      <c r="H26" s="8"/>
    </row>
    <row r="27" spans="2:8" x14ac:dyDescent="0.3">
      <c r="B27" s="6" t="s">
        <v>62</v>
      </c>
      <c r="C27" s="7"/>
      <c r="D27" s="7"/>
      <c r="E27" s="7"/>
      <c r="F27" s="7"/>
      <c r="G27" s="7"/>
      <c r="H27" s="8"/>
    </row>
    <row r="28" spans="2:8" ht="15" thickBot="1" x14ac:dyDescent="0.35">
      <c r="B28" s="22" t="s">
        <v>63</v>
      </c>
      <c r="C28" s="22" t="s">
        <v>64</v>
      </c>
      <c r="D28" s="22" t="s">
        <v>65</v>
      </c>
      <c r="E28" s="22" t="s">
        <v>57</v>
      </c>
      <c r="F28" s="22" t="s">
        <v>66</v>
      </c>
      <c r="G28" s="22" t="s">
        <v>67</v>
      </c>
      <c r="H28" s="8"/>
    </row>
    <row r="29" spans="2:8" x14ac:dyDescent="0.3">
      <c r="B29" s="40" t="s">
        <v>68</v>
      </c>
      <c r="C29" s="41" t="s">
        <v>69</v>
      </c>
      <c r="D29" s="40" t="s">
        <v>70</v>
      </c>
      <c r="E29" s="30">
        <v>412600</v>
      </c>
      <c r="F29" s="31">
        <f>MAX(0,E29-Assumptions!$C$25)</f>
        <v>337600</v>
      </c>
      <c r="G29" s="42">
        <f>IF(E29=0,0,F29/E29)</f>
        <v>0.81822588463402812</v>
      </c>
      <c r="H29" s="8"/>
    </row>
    <row r="30" spans="2:8" x14ac:dyDescent="0.3">
      <c r="B30" s="39" t="s">
        <v>71</v>
      </c>
      <c r="C30" s="11" t="s">
        <v>72</v>
      </c>
      <c r="D30" s="39" t="s">
        <v>73</v>
      </c>
      <c r="E30" s="23">
        <v>186300</v>
      </c>
      <c r="F30" s="24">
        <f>MAX(0,E30-Assumptions!$C$25)</f>
        <v>111300</v>
      </c>
      <c r="G30" s="38">
        <f>IF(E30=0,0,F30/E30)</f>
        <v>0.59742351046698872</v>
      </c>
      <c r="H30" s="8"/>
    </row>
    <row r="31" spans="2:8" x14ac:dyDescent="0.3">
      <c r="B31" s="40" t="s">
        <v>74</v>
      </c>
      <c r="C31" s="41" t="s">
        <v>75</v>
      </c>
      <c r="D31" s="40" t="s">
        <v>70</v>
      </c>
      <c r="E31" s="30">
        <v>148900</v>
      </c>
      <c r="F31" s="31">
        <f>MAX(0,E31-Assumptions!$C$25)</f>
        <v>73900</v>
      </c>
      <c r="G31" s="42">
        <f>IF(E31=0,0,F31/E31)</f>
        <v>0.49630624580255206</v>
      </c>
      <c r="H31" s="8"/>
    </row>
    <row r="32" spans="2:8" x14ac:dyDescent="0.3">
      <c r="B32" s="39" t="s">
        <v>76</v>
      </c>
      <c r="C32" s="11" t="s">
        <v>77</v>
      </c>
      <c r="D32" s="39" t="s">
        <v>70</v>
      </c>
      <c r="E32" s="23">
        <v>121400</v>
      </c>
      <c r="F32" s="24">
        <f>MAX(0,E32-Assumptions!$C$25)</f>
        <v>46400</v>
      </c>
      <c r="G32" s="38">
        <f>IF(E32=0,0,F32/E32)</f>
        <v>0.38220757825370677</v>
      </c>
      <c r="H32" s="8"/>
    </row>
    <row r="33" spans="2:8" x14ac:dyDescent="0.3">
      <c r="B33" s="40" t="s">
        <v>78</v>
      </c>
      <c r="C33" s="41" t="s">
        <v>79</v>
      </c>
      <c r="D33" s="40" t="s">
        <v>70</v>
      </c>
      <c r="E33" s="30">
        <v>88700</v>
      </c>
      <c r="F33" s="31">
        <f>MAX(0,E33-Assumptions!$C$25)</f>
        <v>13700</v>
      </c>
      <c r="G33" s="42">
        <f>IF(E33=0,0,F33/E33)</f>
        <v>0.15445321307779031</v>
      </c>
      <c r="H33" s="8"/>
    </row>
    <row r="34" spans="2:8" ht="15" thickBot="1" x14ac:dyDescent="0.35">
      <c r="B34" s="39" t="s">
        <v>80</v>
      </c>
      <c r="C34" s="11" t="s">
        <v>81</v>
      </c>
      <c r="D34" s="39" t="s">
        <v>70</v>
      </c>
      <c r="E34" s="23">
        <v>61500</v>
      </c>
      <c r="F34" s="24">
        <f>MAX(0,E34-Assumptions!$C$25)</f>
        <v>0</v>
      </c>
      <c r="G34" s="38">
        <f>IF(E34=0,0,F34/E34)</f>
        <v>0</v>
      </c>
      <c r="H34" s="8"/>
    </row>
    <row r="35" spans="2:8" x14ac:dyDescent="0.3">
      <c r="B35" s="34"/>
      <c r="C35" s="34" t="s">
        <v>58</v>
      </c>
      <c r="D35" s="34"/>
      <c r="E35" s="36">
        <f>SUM(E29:E34)</f>
        <v>1019400</v>
      </c>
      <c r="F35" s="36">
        <f>SUM(F29:F34)</f>
        <v>582900</v>
      </c>
      <c r="G35" s="34"/>
      <c r="H35" s="8"/>
    </row>
    <row r="36" spans="2:8" x14ac:dyDescent="0.3">
      <c r="B36" s="8"/>
      <c r="C36" s="8"/>
      <c r="D36" s="8"/>
      <c r="E36" s="8"/>
      <c r="F36" s="8"/>
      <c r="G36" s="8"/>
      <c r="H36" s="8"/>
    </row>
    <row r="37" spans="2:8" x14ac:dyDescent="0.3">
      <c r="B37" s="43" t="s">
        <v>82</v>
      </c>
      <c r="C37" s="43"/>
      <c r="D37" s="43"/>
      <c r="E37" s="44">
        <f>F35</f>
        <v>582900</v>
      </c>
      <c r="F37" s="8"/>
      <c r="G37" s="8"/>
      <c r="H37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B07D0-8592-4B19-97D3-78CC874C1D10}">
  <sheetPr>
    <tabColor rgb="FF131720"/>
  </sheetPr>
  <dimension ref="A1:Z51"/>
  <sheetViews>
    <sheetView showGridLines="0" tabSelected="1" workbookViewId="0"/>
  </sheetViews>
  <sheetFormatPr defaultRowHeight="14.4" x14ac:dyDescent="0.3"/>
  <cols>
    <col min="1" max="1" width="2.21875" customWidth="1"/>
    <col min="2" max="2" width="55.5546875" customWidth="1"/>
    <col min="3" max="3" width="24.109375" customWidth="1"/>
    <col min="4" max="4" width="3" customWidth="1"/>
    <col min="5" max="5" width="61.109375" customWidth="1"/>
  </cols>
  <sheetData>
    <row r="1" spans="1:26" ht="6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">
      <c r="A3" s="2"/>
      <c r="B3" s="3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95" customHeight="1" x14ac:dyDescent="0.45">
      <c r="A4" s="2"/>
      <c r="B4" s="4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">
      <c r="A5" s="2"/>
      <c r="B5" s="5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7" spans="1:26" x14ac:dyDescent="0.3">
      <c r="B7" s="45" t="s">
        <v>83</v>
      </c>
      <c r="C7" s="48"/>
      <c r="D7" s="48"/>
      <c r="E7" s="48"/>
    </row>
    <row r="8" spans="1:26" x14ac:dyDescent="0.3">
      <c r="B8" s="46" t="s">
        <v>84</v>
      </c>
      <c r="C8" s="49">
        <f>'Claims Experience'!H21</f>
        <v>3420700</v>
      </c>
      <c r="D8" s="46"/>
      <c r="E8" s="47" t="s">
        <v>85</v>
      </c>
    </row>
    <row r="9" spans="1:26" x14ac:dyDescent="0.3">
      <c r="B9" s="46" t="s">
        <v>86</v>
      </c>
      <c r="C9" s="49">
        <f>-'Claims Experience'!F35</f>
        <v>-582900</v>
      </c>
      <c r="D9" s="46"/>
      <c r="E9" s="47" t="s">
        <v>87</v>
      </c>
    </row>
    <row r="10" spans="1:26" x14ac:dyDescent="0.3">
      <c r="B10" s="57" t="s">
        <v>88</v>
      </c>
      <c r="C10" s="58">
        <f>C8+C9</f>
        <v>2837800</v>
      </c>
      <c r="D10" s="46"/>
      <c r="E10" s="46"/>
    </row>
    <row r="11" spans="1:26" x14ac:dyDescent="0.3">
      <c r="B11" s="46" t="s">
        <v>89</v>
      </c>
      <c r="C11" s="50">
        <f>'Claims Experience'!D21</f>
        <v>3599</v>
      </c>
      <c r="D11" s="46"/>
      <c r="E11" s="46"/>
    </row>
    <row r="12" spans="1:26" x14ac:dyDescent="0.3">
      <c r="B12" s="46" t="s">
        <v>90</v>
      </c>
      <c r="C12" s="51">
        <f>C10/C11</f>
        <v>788.49680466796337</v>
      </c>
      <c r="D12" s="46"/>
      <c r="E12" s="46"/>
    </row>
    <row r="13" spans="1:26" x14ac:dyDescent="0.3">
      <c r="B13" s="46" t="s">
        <v>91</v>
      </c>
      <c r="C13" s="52">
        <f>Assumptions!C19</f>
        <v>1.0449999999999999</v>
      </c>
      <c r="D13" s="46"/>
      <c r="E13" s="46"/>
    </row>
    <row r="14" spans="1:26" x14ac:dyDescent="0.3">
      <c r="B14" s="57" t="s">
        <v>92</v>
      </c>
      <c r="C14" s="59">
        <f>C12*C13</f>
        <v>823.97916087802162</v>
      </c>
      <c r="D14" s="46"/>
      <c r="E14" s="46"/>
    </row>
    <row r="15" spans="1:26" x14ac:dyDescent="0.3">
      <c r="B15" s="46" t="s">
        <v>93</v>
      </c>
      <c r="C15" s="52">
        <f>Assumptions!C22</f>
        <v>1.1534586807610074</v>
      </c>
      <c r="D15" s="46"/>
      <c r="E15" s="47" t="s">
        <v>94</v>
      </c>
    </row>
    <row r="16" spans="1:26" ht="15" thickBot="1" x14ac:dyDescent="0.35">
      <c r="B16" s="46" t="s">
        <v>95</v>
      </c>
      <c r="C16" s="52">
        <f>Assumptions!C20</f>
        <v>0.98499999999999999</v>
      </c>
      <c r="D16" s="46"/>
      <c r="E16" s="46"/>
    </row>
    <row r="17" spans="2:5" x14ac:dyDescent="0.3">
      <c r="B17" s="34" t="s">
        <v>96</v>
      </c>
      <c r="C17" s="56">
        <f>C14*C15*C16</f>
        <v>936.16952714271088</v>
      </c>
      <c r="D17" s="46"/>
      <c r="E17" s="46"/>
    </row>
    <row r="18" spans="2:5" x14ac:dyDescent="0.3">
      <c r="B18" s="46"/>
      <c r="C18" s="53"/>
      <c r="D18" s="46"/>
      <c r="E18" s="46"/>
    </row>
    <row r="19" spans="2:5" x14ac:dyDescent="0.3">
      <c r="B19" s="45" t="s">
        <v>97</v>
      </c>
      <c r="C19" s="54"/>
      <c r="D19" s="48"/>
      <c r="E19" s="48"/>
    </row>
    <row r="20" spans="2:5" x14ac:dyDescent="0.3">
      <c r="B20" s="46" t="s">
        <v>46</v>
      </c>
      <c r="C20" s="51">
        <f>Assumptions!C36</f>
        <v>705</v>
      </c>
      <c r="D20" s="46"/>
      <c r="E20" s="46"/>
    </row>
    <row r="21" spans="2:5" x14ac:dyDescent="0.3">
      <c r="B21" s="46" t="s">
        <v>98</v>
      </c>
      <c r="C21" s="52">
        <f>Assumptions!C37</f>
        <v>1.04</v>
      </c>
      <c r="D21" s="46"/>
      <c r="E21" s="46"/>
    </row>
    <row r="22" spans="2:5" ht="15" thickBot="1" x14ac:dyDescent="0.35">
      <c r="B22" s="46" t="s">
        <v>95</v>
      </c>
      <c r="C22" s="52">
        <f>Assumptions!C20</f>
        <v>0.98499999999999999</v>
      </c>
      <c r="D22" s="46"/>
      <c r="E22" s="46"/>
    </row>
    <row r="23" spans="2:5" x14ac:dyDescent="0.3">
      <c r="B23" s="34" t="s">
        <v>99</v>
      </c>
      <c r="C23" s="56">
        <f>C20*C21*C22</f>
        <v>722.202</v>
      </c>
      <c r="D23" s="46"/>
      <c r="E23" s="46"/>
    </row>
    <row r="24" spans="2:5" x14ac:dyDescent="0.3">
      <c r="B24" s="46"/>
      <c r="C24" s="53"/>
      <c r="D24" s="46"/>
      <c r="E24" s="46"/>
    </row>
    <row r="25" spans="2:5" x14ac:dyDescent="0.3">
      <c r="B25" s="45" t="s">
        <v>100</v>
      </c>
      <c r="C25" s="54"/>
      <c r="D25" s="48"/>
      <c r="E25" s="48"/>
    </row>
    <row r="26" spans="2:5" x14ac:dyDescent="0.3">
      <c r="B26" s="46" t="s">
        <v>101</v>
      </c>
      <c r="C26" s="50">
        <f>'Claims Experience'!E21</f>
        <v>8282</v>
      </c>
      <c r="D26" s="46"/>
      <c r="E26" s="46"/>
    </row>
    <row r="27" spans="2:5" x14ac:dyDescent="0.3">
      <c r="B27" s="46" t="s">
        <v>49</v>
      </c>
      <c r="C27" s="50">
        <f>Assumptions!C38</f>
        <v>24000</v>
      </c>
      <c r="D27" s="46"/>
      <c r="E27" s="46"/>
    </row>
    <row r="28" spans="2:5" ht="15" thickBot="1" x14ac:dyDescent="0.35">
      <c r="B28" s="46" t="s">
        <v>102</v>
      </c>
      <c r="C28" s="55">
        <f>MIN(1,SQRT(C26/C27))</f>
        <v>0.58743793998458538</v>
      </c>
      <c r="D28" s="46"/>
      <c r="E28" s="47" t="s">
        <v>103</v>
      </c>
    </row>
    <row r="29" spans="2:5" x14ac:dyDescent="0.3">
      <c r="B29" s="34" t="s">
        <v>104</v>
      </c>
      <c r="C29" s="56">
        <f>C28*C17+(1-C28)*C23</f>
        <v>847.89464336830997</v>
      </c>
      <c r="D29" s="46"/>
      <c r="E29" s="47" t="s">
        <v>105</v>
      </c>
    </row>
    <row r="30" spans="2:5" x14ac:dyDescent="0.3">
      <c r="B30" s="46"/>
      <c r="C30" s="53"/>
      <c r="D30" s="46"/>
      <c r="E30" s="46"/>
    </row>
    <row r="31" spans="2:5" x14ac:dyDescent="0.3">
      <c r="B31" s="45" t="s">
        <v>106</v>
      </c>
      <c r="C31" s="54"/>
      <c r="D31" s="48"/>
      <c r="E31" s="48"/>
    </row>
    <row r="32" spans="2:5" x14ac:dyDescent="0.3">
      <c r="B32" s="46" t="s">
        <v>36</v>
      </c>
      <c r="C32" s="51">
        <f>Assumptions!C26</f>
        <v>92.5</v>
      </c>
      <c r="D32" s="46"/>
      <c r="E32" s="47" t="s">
        <v>107</v>
      </c>
    </row>
    <row r="33" spans="2:5" x14ac:dyDescent="0.3">
      <c r="B33" s="46" t="s">
        <v>40</v>
      </c>
      <c r="C33" s="51">
        <f>Assumptions!C28</f>
        <v>8.75</v>
      </c>
      <c r="D33" s="46"/>
      <c r="E33" s="46"/>
    </row>
    <row r="34" spans="2:5" x14ac:dyDescent="0.3">
      <c r="B34" s="46" t="s">
        <v>42</v>
      </c>
      <c r="C34" s="51">
        <f>Assumptions!C31</f>
        <v>42</v>
      </c>
      <c r="D34" s="46"/>
      <c r="E34" s="46"/>
    </row>
    <row r="35" spans="2:5" x14ac:dyDescent="0.3">
      <c r="B35" s="46" t="s">
        <v>43</v>
      </c>
      <c r="C35" s="51">
        <f>Assumptions!C32</f>
        <v>18.5</v>
      </c>
      <c r="D35" s="46"/>
      <c r="E35" s="46"/>
    </row>
    <row r="36" spans="2:5" ht="15" thickBot="1" x14ac:dyDescent="0.35">
      <c r="B36" s="46" t="s">
        <v>44</v>
      </c>
      <c r="C36" s="51">
        <f>Assumptions!C33</f>
        <v>22</v>
      </c>
      <c r="D36" s="46"/>
      <c r="E36" s="46"/>
    </row>
    <row r="37" spans="2:5" x14ac:dyDescent="0.3">
      <c r="B37" s="34" t="s">
        <v>108</v>
      </c>
      <c r="C37" s="56">
        <f>SUM(C32:C36)</f>
        <v>183.75</v>
      </c>
      <c r="D37" s="46"/>
      <c r="E37" s="46"/>
    </row>
    <row r="38" spans="2:5" x14ac:dyDescent="0.3">
      <c r="B38" s="46"/>
      <c r="C38" s="53"/>
      <c r="D38" s="46"/>
      <c r="E38" s="46"/>
    </row>
    <row r="39" spans="2:5" x14ac:dyDescent="0.3">
      <c r="B39" s="45" t="s">
        <v>109</v>
      </c>
      <c r="C39" s="54"/>
      <c r="D39" s="48"/>
      <c r="E39" s="48"/>
    </row>
    <row r="40" spans="2:5" x14ac:dyDescent="0.3">
      <c r="B40" s="46" t="s">
        <v>110</v>
      </c>
      <c r="C40" s="51">
        <f>C29</f>
        <v>847.89464336830997</v>
      </c>
      <c r="D40" s="46"/>
      <c r="E40" s="46"/>
    </row>
    <row r="41" spans="2:5" x14ac:dyDescent="0.3">
      <c r="B41" s="46" t="s">
        <v>111</v>
      </c>
      <c r="C41" s="55">
        <f>Assumptions!C27</f>
        <v>1.25</v>
      </c>
      <c r="D41" s="46"/>
      <c r="E41" s="46"/>
    </row>
    <row r="42" spans="2:5" x14ac:dyDescent="0.3">
      <c r="B42" s="57" t="s">
        <v>112</v>
      </c>
      <c r="C42" s="59">
        <f>C40*C41</f>
        <v>1059.8683042103876</v>
      </c>
      <c r="D42" s="46"/>
      <c r="E42" s="47" t="s">
        <v>113</v>
      </c>
    </row>
    <row r="43" spans="2:5" ht="15" thickBot="1" x14ac:dyDescent="0.35">
      <c r="B43" s="46" t="s">
        <v>114</v>
      </c>
      <c r="C43" s="51">
        <f>C37</f>
        <v>183.75</v>
      </c>
      <c r="D43" s="46"/>
      <c r="E43" s="46"/>
    </row>
    <row r="44" spans="2:5" ht="15" thickBot="1" x14ac:dyDescent="0.35">
      <c r="B44" s="60" t="s">
        <v>115</v>
      </c>
      <c r="C44" s="61">
        <f>C40+C43</f>
        <v>1031.64464336831</v>
      </c>
      <c r="D44" s="46"/>
      <c r="E44" s="47" t="s">
        <v>116</v>
      </c>
    </row>
    <row r="45" spans="2:5" ht="22.05" customHeight="1" thickBot="1" x14ac:dyDescent="0.4">
      <c r="B45" s="62" t="s">
        <v>117</v>
      </c>
      <c r="C45" s="63">
        <f>C42+C43</f>
        <v>1243.6183042103876</v>
      </c>
      <c r="D45" s="46"/>
      <c r="E45" s="47" t="s">
        <v>118</v>
      </c>
    </row>
    <row r="46" spans="2:5" x14ac:dyDescent="0.3">
      <c r="B46" s="43" t="s">
        <v>119</v>
      </c>
      <c r="C46" s="64">
        <f>C45-C44</f>
        <v>211.97366084207761</v>
      </c>
      <c r="D46" s="46"/>
      <c r="E46" s="47" t="s">
        <v>120</v>
      </c>
    </row>
    <row r="47" spans="2:5" x14ac:dyDescent="0.3">
      <c r="B47" s="46"/>
      <c r="C47" s="53"/>
      <c r="D47" s="46"/>
      <c r="E47" s="46"/>
    </row>
    <row r="48" spans="2:5" x14ac:dyDescent="0.3">
      <c r="B48" s="32" t="s">
        <v>14</v>
      </c>
      <c r="C48" s="65">
        <f>Assumptions!C10</f>
        <v>300</v>
      </c>
      <c r="D48" s="46"/>
      <c r="E48" s="46"/>
    </row>
    <row r="49" spans="2:5" x14ac:dyDescent="0.3">
      <c r="B49" s="32" t="s">
        <v>121</v>
      </c>
      <c r="C49" s="66">
        <f>C44*12*C48</f>
        <v>3713920.7161259158</v>
      </c>
      <c r="D49" s="46"/>
      <c r="E49" s="46"/>
    </row>
    <row r="50" spans="2:5" x14ac:dyDescent="0.3">
      <c r="B50" s="32" t="s">
        <v>122</v>
      </c>
      <c r="C50" s="66">
        <f>C45*12*C48</f>
        <v>4477025.8951573949</v>
      </c>
      <c r="D50" s="46"/>
      <c r="E50" s="46"/>
    </row>
    <row r="51" spans="2:5" x14ac:dyDescent="0.3">
      <c r="B51" s="32" t="s">
        <v>123</v>
      </c>
      <c r="C51" s="67">
        <f>C40/C45</f>
        <v>0.68179652912608502</v>
      </c>
      <c r="D51" s="46"/>
      <c r="E51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Dashboard</vt:lpstr>
      <vt:lpstr>Assumptions</vt:lpstr>
      <vt:lpstr>Claims Experience</vt:lpstr>
      <vt:lpstr>Rate Build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Iwanowski</dc:creator>
  <cp:lastModifiedBy>Scott Iwanowski</cp:lastModifiedBy>
  <dcterms:created xsi:type="dcterms:W3CDTF">2026-09-10T05:41:57Z</dcterms:created>
  <dcterms:modified xsi:type="dcterms:W3CDTF">2026-09-10T06:14:53Z</dcterms:modified>
</cp:coreProperties>
</file>